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20" windowWidth="15570" windowHeight="7635" tabRatio="779"/>
  </bookViews>
  <sheets>
    <sheet name="GLOBAL" sheetId="11" r:id="rId1"/>
    <sheet name="MO-COMP" sheetId="33" state="hidden" r:id="rId2"/>
    <sheet name="IMPL-COMP" sheetId="28" state="hidden" r:id="rId3"/>
    <sheet name="SCI-COMP" sheetId="30" state="hidden" r:id="rId4"/>
    <sheet name="SCE-COMP" sheetId="31" state="hidden" r:id="rId5"/>
    <sheet name="EST-COMP" sheetId="25" state="hidden" r:id="rId6"/>
    <sheet name="IMPER-COMP" sheetId="26" state="hidden" r:id="rId7"/>
    <sheet name="HID-COMP" sheetId="24" state="hidden" r:id="rId8"/>
    <sheet name="INC-COMP" sheetId="27" state="hidden" r:id="rId9"/>
    <sheet name="SDAI-COMP" sheetId="29" state="hidden" r:id="rId10"/>
    <sheet name="SEG-COMP" sheetId="22" state="hidden" r:id="rId11"/>
    <sheet name="SPDA-COMP" sheetId="23" state="hidden" r:id="rId12"/>
    <sheet name="COMP VIGIA" sheetId="7" state="hidden" r:id="rId13"/>
    <sheet name="comp ADMINIST" sheetId="8" state="hidden" r:id="rId14"/>
    <sheet name="ADM-COMP" sheetId="16" state="hidden" r:id="rId15"/>
    <sheet name="comp Leis Sociais" sheetId="9" state="hidden" r:id="rId16"/>
    <sheet name="comp BDI   " sheetId="10" state="hidden" r:id="rId17"/>
  </sheets>
  <externalReferences>
    <externalReference r:id="rId18"/>
    <externalReference r:id="rId19"/>
    <externalReference r:id="rId20"/>
    <externalReference r:id="rId21"/>
    <externalReference r:id="rId22"/>
  </externalReferences>
  <definedNames>
    <definedName name="\s" localSheetId="14">#REF!</definedName>
    <definedName name="\s" localSheetId="5">#REF!</definedName>
    <definedName name="\s" localSheetId="7">#REF!</definedName>
    <definedName name="\s" localSheetId="6">#REF!</definedName>
    <definedName name="\s" localSheetId="2">#REF!</definedName>
    <definedName name="\s" localSheetId="8">#REF!</definedName>
    <definedName name="\s" localSheetId="1">#REF!</definedName>
    <definedName name="\s" localSheetId="4">#REF!</definedName>
    <definedName name="\s" localSheetId="3">#REF!</definedName>
    <definedName name="\s" localSheetId="9">#REF!</definedName>
    <definedName name="\s" localSheetId="10">#REF!</definedName>
    <definedName name="\s" localSheetId="11">#REF!</definedName>
    <definedName name="\s">#REF!</definedName>
    <definedName name="\t" localSheetId="14">#REF!</definedName>
    <definedName name="\t" localSheetId="5">#REF!</definedName>
    <definedName name="\t" localSheetId="7">#REF!</definedName>
    <definedName name="\t" localSheetId="6">#REF!</definedName>
    <definedName name="\t" localSheetId="2">#REF!</definedName>
    <definedName name="\t" localSheetId="8">#REF!</definedName>
    <definedName name="\t" localSheetId="1">#REF!</definedName>
    <definedName name="\t" localSheetId="4">#REF!</definedName>
    <definedName name="\t" localSheetId="3">#REF!</definedName>
    <definedName name="\t" localSheetId="9">#REF!</definedName>
    <definedName name="\t" localSheetId="10">#REF!</definedName>
    <definedName name="\t" localSheetId="11">#REF!</definedName>
    <definedName name="\t">#REF!</definedName>
    <definedName name="__6Excel_BuiltIn_Print_Area_3_1_1_1_1_1" localSheetId="14">#REF!</definedName>
    <definedName name="__6Excel_BuiltIn_Print_Area_3_1_1_1_1_1" localSheetId="5">#REF!</definedName>
    <definedName name="__6Excel_BuiltIn_Print_Area_3_1_1_1_1_1" localSheetId="7">#REF!</definedName>
    <definedName name="__6Excel_BuiltIn_Print_Area_3_1_1_1_1_1" localSheetId="6">#REF!</definedName>
    <definedName name="__6Excel_BuiltIn_Print_Area_3_1_1_1_1_1" localSheetId="2">#REF!</definedName>
    <definedName name="__6Excel_BuiltIn_Print_Area_3_1_1_1_1_1" localSheetId="8">#REF!</definedName>
    <definedName name="__6Excel_BuiltIn_Print_Area_3_1_1_1_1_1" localSheetId="1">#REF!</definedName>
    <definedName name="__6Excel_BuiltIn_Print_Area_3_1_1_1_1_1" localSheetId="4">#REF!</definedName>
    <definedName name="__6Excel_BuiltIn_Print_Area_3_1_1_1_1_1" localSheetId="3">#REF!</definedName>
    <definedName name="__6Excel_BuiltIn_Print_Area_3_1_1_1_1_1" localSheetId="9">#REF!</definedName>
    <definedName name="__6Excel_BuiltIn_Print_Area_3_1_1_1_1_1" localSheetId="10">#REF!</definedName>
    <definedName name="__6Excel_BuiltIn_Print_Area_3_1_1_1_1_1" localSheetId="11">#REF!</definedName>
    <definedName name="__6Excel_BuiltIn_Print_Area_3_1_1_1_1_1">#REF!</definedName>
    <definedName name="_10Excel_BuiltIn_Print_Area_5_1" localSheetId="14">#REF!</definedName>
    <definedName name="_10Excel_BuiltIn_Print_Area_5_1" localSheetId="5">#REF!</definedName>
    <definedName name="_10Excel_BuiltIn_Print_Area_5_1" localSheetId="7">#REF!</definedName>
    <definedName name="_10Excel_BuiltIn_Print_Area_5_1" localSheetId="6">#REF!</definedName>
    <definedName name="_10Excel_BuiltIn_Print_Area_5_1" localSheetId="2">#REF!</definedName>
    <definedName name="_10Excel_BuiltIn_Print_Area_5_1" localSheetId="8">#REF!</definedName>
    <definedName name="_10Excel_BuiltIn_Print_Area_5_1" localSheetId="1">#REF!</definedName>
    <definedName name="_10Excel_BuiltIn_Print_Area_5_1" localSheetId="4">#REF!</definedName>
    <definedName name="_10Excel_BuiltIn_Print_Area_5_1" localSheetId="3">#REF!</definedName>
    <definedName name="_10Excel_BuiltIn_Print_Area_5_1" localSheetId="9">#REF!</definedName>
    <definedName name="_10Excel_BuiltIn_Print_Area_5_1" localSheetId="10">#REF!</definedName>
    <definedName name="_10Excel_BuiltIn_Print_Area_5_1" localSheetId="11">#REF!</definedName>
    <definedName name="_10Excel_BuiltIn_Print_Area_5_1">#REF!</definedName>
    <definedName name="_10Excel_BuiltIn_Print_Area_7_1" localSheetId="14">#REF!</definedName>
    <definedName name="_10Excel_BuiltIn_Print_Area_7_1" localSheetId="5">#REF!</definedName>
    <definedName name="_10Excel_BuiltIn_Print_Area_7_1" localSheetId="7">#REF!</definedName>
    <definedName name="_10Excel_BuiltIn_Print_Area_7_1" localSheetId="6">#REF!</definedName>
    <definedName name="_10Excel_BuiltIn_Print_Area_7_1" localSheetId="2">#REF!</definedName>
    <definedName name="_10Excel_BuiltIn_Print_Area_7_1" localSheetId="8">#REF!</definedName>
    <definedName name="_10Excel_BuiltIn_Print_Area_7_1" localSheetId="1">#REF!</definedName>
    <definedName name="_10Excel_BuiltIn_Print_Area_7_1" localSheetId="4">#REF!</definedName>
    <definedName name="_10Excel_BuiltIn_Print_Area_7_1" localSheetId="3">#REF!</definedName>
    <definedName name="_10Excel_BuiltIn_Print_Area_7_1" localSheetId="9">#REF!</definedName>
    <definedName name="_10Excel_BuiltIn_Print_Area_7_1" localSheetId="10">#REF!</definedName>
    <definedName name="_10Excel_BuiltIn_Print_Area_7_1" localSheetId="11">#REF!</definedName>
    <definedName name="_10Excel_BuiltIn_Print_Area_7_1">#REF!</definedName>
    <definedName name="_11Excel_BuiltIn_Print_Area_8_1">([1]EMERGÊNCIA!$A$1:$N$213,[1]EMERGÊNCIA!$A$214:$N$290)</definedName>
    <definedName name="_12Excel_BuiltIn_Print_Area_6_1" localSheetId="14">#REF!</definedName>
    <definedName name="_12Excel_BuiltIn_Print_Area_6_1" localSheetId="5">#REF!</definedName>
    <definedName name="_12Excel_BuiltIn_Print_Area_6_1" localSheetId="7">#REF!</definedName>
    <definedName name="_12Excel_BuiltIn_Print_Area_6_1" localSheetId="6">#REF!</definedName>
    <definedName name="_12Excel_BuiltIn_Print_Area_6_1" localSheetId="2">#REF!</definedName>
    <definedName name="_12Excel_BuiltIn_Print_Area_6_1" localSheetId="8">#REF!</definedName>
    <definedName name="_12Excel_BuiltIn_Print_Area_6_1" localSheetId="1">#REF!</definedName>
    <definedName name="_12Excel_BuiltIn_Print_Area_6_1" localSheetId="4">#REF!</definedName>
    <definedName name="_12Excel_BuiltIn_Print_Area_6_1" localSheetId="3">#REF!</definedName>
    <definedName name="_12Excel_BuiltIn_Print_Area_6_1" localSheetId="9">#REF!</definedName>
    <definedName name="_12Excel_BuiltIn_Print_Area_6_1" localSheetId="10">#REF!</definedName>
    <definedName name="_12Excel_BuiltIn_Print_Area_6_1" localSheetId="11">#REF!</definedName>
    <definedName name="_12Excel_BuiltIn_Print_Area_6_1">#REF!</definedName>
    <definedName name="_12Excel_BuiltIn_Print_Area_9_1" localSheetId="14">#REF!</definedName>
    <definedName name="_12Excel_BuiltIn_Print_Area_9_1" localSheetId="5">#REF!</definedName>
    <definedName name="_12Excel_BuiltIn_Print_Area_9_1" localSheetId="7">#REF!</definedName>
    <definedName name="_12Excel_BuiltIn_Print_Area_9_1" localSheetId="6">#REF!</definedName>
    <definedName name="_12Excel_BuiltIn_Print_Area_9_1" localSheetId="2">#REF!</definedName>
    <definedName name="_12Excel_BuiltIn_Print_Area_9_1" localSheetId="8">#REF!</definedName>
    <definedName name="_12Excel_BuiltIn_Print_Area_9_1" localSheetId="1">#REF!</definedName>
    <definedName name="_12Excel_BuiltIn_Print_Area_9_1" localSheetId="4">#REF!</definedName>
    <definedName name="_12Excel_BuiltIn_Print_Area_9_1" localSheetId="3">#REF!</definedName>
    <definedName name="_12Excel_BuiltIn_Print_Area_9_1" localSheetId="9">#REF!</definedName>
    <definedName name="_12Excel_BuiltIn_Print_Area_9_1" localSheetId="10">#REF!</definedName>
    <definedName name="_12Excel_BuiltIn_Print_Area_9_1" localSheetId="11">#REF!</definedName>
    <definedName name="_12Excel_BuiltIn_Print_Area_9_1">#REF!</definedName>
    <definedName name="_13Excel_BuiltIn_Print_Titles_3_1" localSheetId="14">#REF!</definedName>
    <definedName name="_13Excel_BuiltIn_Print_Titles_3_1" localSheetId="5">#REF!</definedName>
    <definedName name="_13Excel_BuiltIn_Print_Titles_3_1" localSheetId="7">#REF!</definedName>
    <definedName name="_13Excel_BuiltIn_Print_Titles_3_1" localSheetId="6">#REF!</definedName>
    <definedName name="_13Excel_BuiltIn_Print_Titles_3_1" localSheetId="2">#REF!</definedName>
    <definedName name="_13Excel_BuiltIn_Print_Titles_3_1" localSheetId="8">#REF!</definedName>
    <definedName name="_13Excel_BuiltIn_Print_Titles_3_1" localSheetId="1">#REF!</definedName>
    <definedName name="_13Excel_BuiltIn_Print_Titles_3_1" localSheetId="4">#REF!</definedName>
    <definedName name="_13Excel_BuiltIn_Print_Titles_3_1" localSheetId="3">#REF!</definedName>
    <definedName name="_13Excel_BuiltIn_Print_Titles_3_1" localSheetId="9">#REF!</definedName>
    <definedName name="_13Excel_BuiltIn_Print_Titles_3_1" localSheetId="10">#REF!</definedName>
    <definedName name="_13Excel_BuiltIn_Print_Titles_3_1" localSheetId="11">#REF!</definedName>
    <definedName name="_13Excel_BuiltIn_Print_Titles_3_1">#REF!</definedName>
    <definedName name="_14Excel_BuiltIn_Print_Area_7_1" localSheetId="14">#REF!</definedName>
    <definedName name="_14Excel_BuiltIn_Print_Area_7_1" localSheetId="5">#REF!</definedName>
    <definedName name="_14Excel_BuiltIn_Print_Area_7_1" localSheetId="7">#REF!</definedName>
    <definedName name="_14Excel_BuiltIn_Print_Area_7_1" localSheetId="6">#REF!</definedName>
    <definedName name="_14Excel_BuiltIn_Print_Area_7_1" localSheetId="2">#REF!</definedName>
    <definedName name="_14Excel_BuiltIn_Print_Area_7_1" localSheetId="8">#REF!</definedName>
    <definedName name="_14Excel_BuiltIn_Print_Area_7_1" localSheetId="1">#REF!</definedName>
    <definedName name="_14Excel_BuiltIn_Print_Area_7_1" localSheetId="4">#REF!</definedName>
    <definedName name="_14Excel_BuiltIn_Print_Area_7_1" localSheetId="3">#REF!</definedName>
    <definedName name="_14Excel_BuiltIn_Print_Area_7_1" localSheetId="9">#REF!</definedName>
    <definedName name="_14Excel_BuiltIn_Print_Area_7_1" localSheetId="10">#REF!</definedName>
    <definedName name="_14Excel_BuiltIn_Print_Area_7_1" localSheetId="11">#REF!</definedName>
    <definedName name="_14Excel_BuiltIn_Print_Area_7_1">#REF!</definedName>
    <definedName name="_14Excel_BuiltIn_Print_Titles_4_1" localSheetId="14">#REF!</definedName>
    <definedName name="_14Excel_BuiltIn_Print_Titles_4_1" localSheetId="5">#REF!</definedName>
    <definedName name="_14Excel_BuiltIn_Print_Titles_4_1" localSheetId="7">#REF!</definedName>
    <definedName name="_14Excel_BuiltIn_Print_Titles_4_1" localSheetId="6">#REF!</definedName>
    <definedName name="_14Excel_BuiltIn_Print_Titles_4_1" localSheetId="2">#REF!</definedName>
    <definedName name="_14Excel_BuiltIn_Print_Titles_4_1" localSheetId="8">#REF!</definedName>
    <definedName name="_14Excel_BuiltIn_Print_Titles_4_1" localSheetId="1">#REF!</definedName>
    <definedName name="_14Excel_BuiltIn_Print_Titles_4_1" localSheetId="4">#REF!</definedName>
    <definedName name="_14Excel_BuiltIn_Print_Titles_4_1" localSheetId="3">#REF!</definedName>
    <definedName name="_14Excel_BuiltIn_Print_Titles_4_1" localSheetId="9">#REF!</definedName>
    <definedName name="_14Excel_BuiltIn_Print_Titles_4_1" localSheetId="10">#REF!</definedName>
    <definedName name="_14Excel_BuiltIn_Print_Titles_4_1" localSheetId="11">#REF!</definedName>
    <definedName name="_14Excel_BuiltIn_Print_Titles_4_1">#REF!</definedName>
    <definedName name="_15Excel_BuiltIn_Print_Area_8_1">([1]EMERGÊNCIA!$A$1:$N$213,[1]EMERGÊNCIA!$A$214:$N$290)</definedName>
    <definedName name="_15Excel_BuiltIn_Print_Titles_5_1" localSheetId="14">#REF!</definedName>
    <definedName name="_15Excel_BuiltIn_Print_Titles_5_1" localSheetId="5">#REF!</definedName>
    <definedName name="_15Excel_BuiltIn_Print_Titles_5_1" localSheetId="7">#REF!</definedName>
    <definedName name="_15Excel_BuiltIn_Print_Titles_5_1" localSheetId="6">#REF!</definedName>
    <definedName name="_15Excel_BuiltIn_Print_Titles_5_1" localSheetId="2">#REF!</definedName>
    <definedName name="_15Excel_BuiltIn_Print_Titles_5_1" localSheetId="8">#REF!</definedName>
    <definedName name="_15Excel_BuiltIn_Print_Titles_5_1" localSheetId="1">#REF!</definedName>
    <definedName name="_15Excel_BuiltIn_Print_Titles_5_1" localSheetId="4">#REF!</definedName>
    <definedName name="_15Excel_BuiltIn_Print_Titles_5_1" localSheetId="3">#REF!</definedName>
    <definedName name="_15Excel_BuiltIn_Print_Titles_5_1" localSheetId="9">#REF!</definedName>
    <definedName name="_15Excel_BuiltIn_Print_Titles_5_1" localSheetId="10">#REF!</definedName>
    <definedName name="_15Excel_BuiltIn_Print_Titles_5_1" localSheetId="11">#REF!</definedName>
    <definedName name="_15Excel_BuiltIn_Print_Titles_5_1">#REF!</definedName>
    <definedName name="_16Excel_BuiltIn_Print_Titles_6_1" localSheetId="14">#REF!</definedName>
    <definedName name="_16Excel_BuiltIn_Print_Titles_6_1" localSheetId="5">#REF!</definedName>
    <definedName name="_16Excel_BuiltIn_Print_Titles_6_1" localSheetId="7">#REF!</definedName>
    <definedName name="_16Excel_BuiltIn_Print_Titles_6_1" localSheetId="6">#REF!</definedName>
    <definedName name="_16Excel_BuiltIn_Print_Titles_6_1" localSheetId="2">#REF!</definedName>
    <definedName name="_16Excel_BuiltIn_Print_Titles_6_1" localSheetId="8">#REF!</definedName>
    <definedName name="_16Excel_BuiltIn_Print_Titles_6_1" localSheetId="1">#REF!</definedName>
    <definedName name="_16Excel_BuiltIn_Print_Titles_6_1" localSheetId="4">#REF!</definedName>
    <definedName name="_16Excel_BuiltIn_Print_Titles_6_1" localSheetId="3">#REF!</definedName>
    <definedName name="_16Excel_BuiltIn_Print_Titles_6_1" localSheetId="9">#REF!</definedName>
    <definedName name="_16Excel_BuiltIn_Print_Titles_6_1" localSheetId="10">#REF!</definedName>
    <definedName name="_16Excel_BuiltIn_Print_Titles_6_1" localSheetId="11">#REF!</definedName>
    <definedName name="_16Excel_BuiltIn_Print_Titles_6_1">#REF!</definedName>
    <definedName name="_17Excel_BuiltIn_Print_Area_9_1" localSheetId="14">#REF!</definedName>
    <definedName name="_17Excel_BuiltIn_Print_Area_9_1" localSheetId="5">#REF!</definedName>
    <definedName name="_17Excel_BuiltIn_Print_Area_9_1" localSheetId="7">#REF!</definedName>
    <definedName name="_17Excel_BuiltIn_Print_Area_9_1" localSheetId="6">#REF!</definedName>
    <definedName name="_17Excel_BuiltIn_Print_Area_9_1" localSheetId="2">#REF!</definedName>
    <definedName name="_17Excel_BuiltIn_Print_Area_9_1" localSheetId="8">#REF!</definedName>
    <definedName name="_17Excel_BuiltIn_Print_Area_9_1" localSheetId="1">#REF!</definedName>
    <definedName name="_17Excel_BuiltIn_Print_Area_9_1" localSheetId="4">#REF!</definedName>
    <definedName name="_17Excel_BuiltIn_Print_Area_9_1" localSheetId="3">#REF!</definedName>
    <definedName name="_17Excel_BuiltIn_Print_Area_9_1" localSheetId="9">#REF!</definedName>
    <definedName name="_17Excel_BuiltIn_Print_Area_9_1" localSheetId="10">#REF!</definedName>
    <definedName name="_17Excel_BuiltIn_Print_Area_9_1" localSheetId="11">#REF!</definedName>
    <definedName name="_17Excel_BuiltIn_Print_Area_9_1">#REF!</definedName>
    <definedName name="_17Excel_BuiltIn_Print_Titles_7_1" localSheetId="14">#REF!</definedName>
    <definedName name="_17Excel_BuiltIn_Print_Titles_7_1" localSheetId="5">#REF!</definedName>
    <definedName name="_17Excel_BuiltIn_Print_Titles_7_1" localSheetId="7">#REF!</definedName>
    <definedName name="_17Excel_BuiltIn_Print_Titles_7_1" localSheetId="6">#REF!</definedName>
    <definedName name="_17Excel_BuiltIn_Print_Titles_7_1" localSheetId="2">#REF!</definedName>
    <definedName name="_17Excel_BuiltIn_Print_Titles_7_1" localSheetId="8">#REF!</definedName>
    <definedName name="_17Excel_BuiltIn_Print_Titles_7_1" localSheetId="1">#REF!</definedName>
    <definedName name="_17Excel_BuiltIn_Print_Titles_7_1" localSheetId="4">#REF!</definedName>
    <definedName name="_17Excel_BuiltIn_Print_Titles_7_1" localSheetId="3">#REF!</definedName>
    <definedName name="_17Excel_BuiltIn_Print_Titles_7_1" localSheetId="9">#REF!</definedName>
    <definedName name="_17Excel_BuiltIn_Print_Titles_7_1" localSheetId="10">#REF!</definedName>
    <definedName name="_17Excel_BuiltIn_Print_Titles_7_1" localSheetId="11">#REF!</definedName>
    <definedName name="_17Excel_BuiltIn_Print_Titles_7_1">#REF!</definedName>
    <definedName name="_18Excel_BuiltIn_Print_Titles_9_1" localSheetId="14">#REF!</definedName>
    <definedName name="_18Excel_BuiltIn_Print_Titles_9_1" localSheetId="5">#REF!</definedName>
    <definedName name="_18Excel_BuiltIn_Print_Titles_9_1" localSheetId="7">#REF!</definedName>
    <definedName name="_18Excel_BuiltIn_Print_Titles_9_1" localSheetId="6">#REF!</definedName>
    <definedName name="_18Excel_BuiltIn_Print_Titles_9_1" localSheetId="2">#REF!</definedName>
    <definedName name="_18Excel_BuiltIn_Print_Titles_9_1" localSheetId="8">#REF!</definedName>
    <definedName name="_18Excel_BuiltIn_Print_Titles_9_1" localSheetId="1">#REF!</definedName>
    <definedName name="_18Excel_BuiltIn_Print_Titles_9_1" localSheetId="4">#REF!</definedName>
    <definedName name="_18Excel_BuiltIn_Print_Titles_9_1" localSheetId="3">#REF!</definedName>
    <definedName name="_18Excel_BuiltIn_Print_Titles_9_1" localSheetId="9">#REF!</definedName>
    <definedName name="_18Excel_BuiltIn_Print_Titles_9_1" localSheetId="10">#REF!</definedName>
    <definedName name="_18Excel_BuiltIn_Print_Titles_9_1" localSheetId="11">#REF!</definedName>
    <definedName name="_18Excel_BuiltIn_Print_Titles_9_1">#REF!</definedName>
    <definedName name="_1Excel_BuiltIn__FilterDatabase_12_1" localSheetId="14">#REF!</definedName>
    <definedName name="_1Excel_BuiltIn__FilterDatabase_12_1" localSheetId="5">#REF!</definedName>
    <definedName name="_1Excel_BuiltIn__FilterDatabase_12_1" localSheetId="7">#REF!</definedName>
    <definedName name="_1Excel_BuiltIn__FilterDatabase_12_1" localSheetId="6">#REF!</definedName>
    <definedName name="_1Excel_BuiltIn__FilterDatabase_12_1" localSheetId="2">#REF!</definedName>
    <definedName name="_1Excel_BuiltIn__FilterDatabase_12_1" localSheetId="8">#REF!</definedName>
    <definedName name="_1Excel_BuiltIn__FilterDatabase_12_1" localSheetId="1">#REF!</definedName>
    <definedName name="_1Excel_BuiltIn__FilterDatabase_12_1" localSheetId="4">#REF!</definedName>
    <definedName name="_1Excel_BuiltIn__FilterDatabase_12_1" localSheetId="3">#REF!</definedName>
    <definedName name="_1Excel_BuiltIn__FilterDatabase_12_1" localSheetId="9">#REF!</definedName>
    <definedName name="_1Excel_BuiltIn__FilterDatabase_12_1" localSheetId="10">#REF!</definedName>
    <definedName name="_1Excel_BuiltIn__FilterDatabase_12_1" localSheetId="11">#REF!</definedName>
    <definedName name="_1Excel_BuiltIn__FilterDatabase_12_1">#REF!</definedName>
    <definedName name="_1Excel_BuiltIn_Print_Area_2_1" localSheetId="14">#REF!</definedName>
    <definedName name="_1Excel_BuiltIn_Print_Area_2_1" localSheetId="5">#REF!</definedName>
    <definedName name="_1Excel_BuiltIn_Print_Area_2_1" localSheetId="7">#REF!</definedName>
    <definedName name="_1Excel_BuiltIn_Print_Area_2_1" localSheetId="6">#REF!</definedName>
    <definedName name="_1Excel_BuiltIn_Print_Area_2_1" localSheetId="2">#REF!</definedName>
    <definedName name="_1Excel_BuiltIn_Print_Area_2_1" localSheetId="8">#REF!</definedName>
    <definedName name="_1Excel_BuiltIn_Print_Area_2_1" localSheetId="1">#REF!</definedName>
    <definedName name="_1Excel_BuiltIn_Print_Area_2_1" localSheetId="4">#REF!</definedName>
    <definedName name="_1Excel_BuiltIn_Print_Area_2_1" localSheetId="3">#REF!</definedName>
    <definedName name="_1Excel_BuiltIn_Print_Area_2_1" localSheetId="9">#REF!</definedName>
    <definedName name="_1Excel_BuiltIn_Print_Area_2_1" localSheetId="10">#REF!</definedName>
    <definedName name="_1Excel_BuiltIn_Print_Area_2_1" localSheetId="11">#REF!</definedName>
    <definedName name="_1Excel_BuiltIn_Print_Area_2_1">#REF!</definedName>
    <definedName name="_28Excel_BuiltIn_Print_Titles_3_1" localSheetId="14">#REF!</definedName>
    <definedName name="_28Excel_BuiltIn_Print_Titles_3_1" localSheetId="5">#REF!</definedName>
    <definedName name="_28Excel_BuiltIn_Print_Titles_3_1" localSheetId="7">#REF!</definedName>
    <definedName name="_28Excel_BuiltIn_Print_Titles_3_1" localSheetId="6">#REF!</definedName>
    <definedName name="_28Excel_BuiltIn_Print_Titles_3_1" localSheetId="2">#REF!</definedName>
    <definedName name="_28Excel_BuiltIn_Print_Titles_3_1" localSheetId="8">#REF!</definedName>
    <definedName name="_28Excel_BuiltIn_Print_Titles_3_1" localSheetId="1">#REF!</definedName>
    <definedName name="_28Excel_BuiltIn_Print_Titles_3_1" localSheetId="4">#REF!</definedName>
    <definedName name="_28Excel_BuiltIn_Print_Titles_3_1" localSheetId="3">#REF!</definedName>
    <definedName name="_28Excel_BuiltIn_Print_Titles_3_1" localSheetId="9">#REF!</definedName>
    <definedName name="_28Excel_BuiltIn_Print_Titles_3_1" localSheetId="10">#REF!</definedName>
    <definedName name="_28Excel_BuiltIn_Print_Titles_3_1" localSheetId="11">#REF!</definedName>
    <definedName name="_28Excel_BuiltIn_Print_Titles_3_1">#REF!</definedName>
    <definedName name="_2Excel_BuiltIn__FilterDatabase_12_1" localSheetId="14">#REF!</definedName>
    <definedName name="_2Excel_BuiltIn__FilterDatabase_12_1" localSheetId="5">#REF!</definedName>
    <definedName name="_2Excel_BuiltIn__FilterDatabase_12_1" localSheetId="7">#REF!</definedName>
    <definedName name="_2Excel_BuiltIn__FilterDatabase_12_1" localSheetId="6">#REF!</definedName>
    <definedName name="_2Excel_BuiltIn__FilterDatabase_12_1" localSheetId="2">#REF!</definedName>
    <definedName name="_2Excel_BuiltIn__FilterDatabase_12_1" localSheetId="8">#REF!</definedName>
    <definedName name="_2Excel_BuiltIn__FilterDatabase_12_1" localSheetId="1">#REF!</definedName>
    <definedName name="_2Excel_BuiltIn__FilterDatabase_12_1" localSheetId="4">#REF!</definedName>
    <definedName name="_2Excel_BuiltIn__FilterDatabase_12_1" localSheetId="3">#REF!</definedName>
    <definedName name="_2Excel_BuiltIn__FilterDatabase_12_1" localSheetId="9">#REF!</definedName>
    <definedName name="_2Excel_BuiltIn__FilterDatabase_12_1" localSheetId="10">#REF!</definedName>
    <definedName name="_2Excel_BuiltIn__FilterDatabase_12_1" localSheetId="11">#REF!</definedName>
    <definedName name="_2Excel_BuiltIn__FilterDatabase_12_1">#REF!</definedName>
    <definedName name="_2Excel_BuiltIn_Print_Area_1_1_1_1_1_1_1" localSheetId="14">#REF!</definedName>
    <definedName name="_2Excel_BuiltIn_Print_Area_1_1_1_1_1_1_1" localSheetId="5">#REF!</definedName>
    <definedName name="_2Excel_BuiltIn_Print_Area_1_1_1_1_1_1_1" localSheetId="7">#REF!</definedName>
    <definedName name="_2Excel_BuiltIn_Print_Area_1_1_1_1_1_1_1" localSheetId="6">#REF!</definedName>
    <definedName name="_2Excel_BuiltIn_Print_Area_1_1_1_1_1_1_1" localSheetId="2">#REF!</definedName>
    <definedName name="_2Excel_BuiltIn_Print_Area_1_1_1_1_1_1_1" localSheetId="8">#REF!</definedName>
    <definedName name="_2Excel_BuiltIn_Print_Area_1_1_1_1_1_1_1" localSheetId="1">#REF!</definedName>
    <definedName name="_2Excel_BuiltIn_Print_Area_1_1_1_1_1_1_1" localSheetId="4">#REF!</definedName>
    <definedName name="_2Excel_BuiltIn_Print_Area_1_1_1_1_1_1_1" localSheetId="3">#REF!</definedName>
    <definedName name="_2Excel_BuiltIn_Print_Area_1_1_1_1_1_1_1" localSheetId="9">#REF!</definedName>
    <definedName name="_2Excel_BuiltIn_Print_Area_1_1_1_1_1_1_1" localSheetId="10">#REF!</definedName>
    <definedName name="_2Excel_BuiltIn_Print_Area_1_1_1_1_1_1_1" localSheetId="11">#REF!</definedName>
    <definedName name="_2Excel_BuiltIn_Print_Area_1_1_1_1_1_1_1">#REF!</definedName>
    <definedName name="_2Excel_BuiltIn_Print_Area_3_1_1" localSheetId="14">#REF!</definedName>
    <definedName name="_2Excel_BuiltIn_Print_Area_3_1_1" localSheetId="5">#REF!</definedName>
    <definedName name="_2Excel_BuiltIn_Print_Area_3_1_1" localSheetId="7">#REF!</definedName>
    <definedName name="_2Excel_BuiltIn_Print_Area_3_1_1" localSheetId="6">#REF!</definedName>
    <definedName name="_2Excel_BuiltIn_Print_Area_3_1_1" localSheetId="2">#REF!</definedName>
    <definedName name="_2Excel_BuiltIn_Print_Area_3_1_1" localSheetId="8">#REF!</definedName>
    <definedName name="_2Excel_BuiltIn_Print_Area_3_1_1" localSheetId="1">#REF!</definedName>
    <definedName name="_2Excel_BuiltIn_Print_Area_3_1_1" localSheetId="4">#REF!</definedName>
    <definedName name="_2Excel_BuiltIn_Print_Area_3_1_1" localSheetId="3">#REF!</definedName>
    <definedName name="_2Excel_BuiltIn_Print_Area_3_1_1" localSheetId="9">#REF!</definedName>
    <definedName name="_2Excel_BuiltIn_Print_Area_3_1_1" localSheetId="10">#REF!</definedName>
    <definedName name="_2Excel_BuiltIn_Print_Area_3_1_1" localSheetId="11">#REF!</definedName>
    <definedName name="_2Excel_BuiltIn_Print_Area_3_1_1">#REF!</definedName>
    <definedName name="_39Excel_BuiltIn_Print_Titles_4_1" localSheetId="14">#REF!</definedName>
    <definedName name="_39Excel_BuiltIn_Print_Titles_4_1" localSheetId="5">#REF!</definedName>
    <definedName name="_39Excel_BuiltIn_Print_Titles_4_1" localSheetId="7">#REF!</definedName>
    <definedName name="_39Excel_BuiltIn_Print_Titles_4_1" localSheetId="6">#REF!</definedName>
    <definedName name="_39Excel_BuiltIn_Print_Titles_4_1" localSheetId="2">#REF!</definedName>
    <definedName name="_39Excel_BuiltIn_Print_Titles_4_1" localSheetId="8">#REF!</definedName>
    <definedName name="_39Excel_BuiltIn_Print_Titles_4_1" localSheetId="1">#REF!</definedName>
    <definedName name="_39Excel_BuiltIn_Print_Titles_4_1" localSheetId="4">#REF!</definedName>
    <definedName name="_39Excel_BuiltIn_Print_Titles_4_1" localSheetId="3">#REF!</definedName>
    <definedName name="_39Excel_BuiltIn_Print_Titles_4_1" localSheetId="9">#REF!</definedName>
    <definedName name="_39Excel_BuiltIn_Print_Titles_4_1" localSheetId="10">#REF!</definedName>
    <definedName name="_39Excel_BuiltIn_Print_Titles_4_1" localSheetId="11">#REF!</definedName>
    <definedName name="_39Excel_BuiltIn_Print_Titles_4_1">#REF!</definedName>
    <definedName name="_3Excel_BuiltIn_Print_Area_2_1" localSheetId="14">#REF!</definedName>
    <definedName name="_3Excel_BuiltIn_Print_Area_2_1" localSheetId="5">#REF!</definedName>
    <definedName name="_3Excel_BuiltIn_Print_Area_2_1" localSheetId="7">#REF!</definedName>
    <definedName name="_3Excel_BuiltIn_Print_Area_2_1" localSheetId="6">#REF!</definedName>
    <definedName name="_3Excel_BuiltIn_Print_Area_2_1" localSheetId="2">#REF!</definedName>
    <definedName name="_3Excel_BuiltIn_Print_Area_2_1" localSheetId="8">#REF!</definedName>
    <definedName name="_3Excel_BuiltIn_Print_Area_2_1" localSheetId="1">#REF!</definedName>
    <definedName name="_3Excel_BuiltIn_Print_Area_2_1" localSheetId="4">#REF!</definedName>
    <definedName name="_3Excel_BuiltIn_Print_Area_2_1" localSheetId="3">#REF!</definedName>
    <definedName name="_3Excel_BuiltIn_Print_Area_2_1" localSheetId="9">#REF!</definedName>
    <definedName name="_3Excel_BuiltIn_Print_Area_2_1" localSheetId="10">#REF!</definedName>
    <definedName name="_3Excel_BuiltIn_Print_Area_2_1" localSheetId="11">#REF!</definedName>
    <definedName name="_3Excel_BuiltIn_Print_Area_2_1">#REF!</definedName>
    <definedName name="_3Excel_BuiltIn_Print_Area_3_1_1_1_1_1" localSheetId="14">#REF!</definedName>
    <definedName name="_3Excel_BuiltIn_Print_Area_3_1_1_1_1_1" localSheetId="5">#REF!</definedName>
    <definedName name="_3Excel_BuiltIn_Print_Area_3_1_1_1_1_1" localSheetId="7">#REF!</definedName>
    <definedName name="_3Excel_BuiltIn_Print_Area_3_1_1_1_1_1" localSheetId="6">#REF!</definedName>
    <definedName name="_3Excel_BuiltIn_Print_Area_3_1_1_1_1_1" localSheetId="2">#REF!</definedName>
    <definedName name="_3Excel_BuiltIn_Print_Area_3_1_1_1_1_1" localSheetId="8">#REF!</definedName>
    <definedName name="_3Excel_BuiltIn_Print_Area_3_1_1_1_1_1" localSheetId="1">#REF!</definedName>
    <definedName name="_3Excel_BuiltIn_Print_Area_3_1_1_1_1_1" localSheetId="4">#REF!</definedName>
    <definedName name="_3Excel_BuiltIn_Print_Area_3_1_1_1_1_1" localSheetId="3">#REF!</definedName>
    <definedName name="_3Excel_BuiltIn_Print_Area_3_1_1_1_1_1" localSheetId="9">#REF!</definedName>
    <definedName name="_3Excel_BuiltIn_Print_Area_3_1_1_1_1_1" localSheetId="10">#REF!</definedName>
    <definedName name="_3Excel_BuiltIn_Print_Area_3_1_1_1_1_1" localSheetId="11">#REF!</definedName>
    <definedName name="_3Excel_BuiltIn_Print_Area_3_1_1_1_1_1">#REF!</definedName>
    <definedName name="_4Excel_BuiltIn_Print_Area_3_1" localSheetId="14">#REF!</definedName>
    <definedName name="_4Excel_BuiltIn_Print_Area_3_1" localSheetId="5">#REF!</definedName>
    <definedName name="_4Excel_BuiltIn_Print_Area_3_1" localSheetId="7">#REF!</definedName>
    <definedName name="_4Excel_BuiltIn_Print_Area_3_1" localSheetId="6">#REF!</definedName>
    <definedName name="_4Excel_BuiltIn_Print_Area_3_1" localSheetId="2">#REF!</definedName>
    <definedName name="_4Excel_BuiltIn_Print_Area_3_1" localSheetId="8">#REF!</definedName>
    <definedName name="_4Excel_BuiltIn_Print_Area_3_1" localSheetId="1">#REF!</definedName>
    <definedName name="_4Excel_BuiltIn_Print_Area_3_1" localSheetId="4">#REF!</definedName>
    <definedName name="_4Excel_BuiltIn_Print_Area_3_1" localSheetId="3">#REF!</definedName>
    <definedName name="_4Excel_BuiltIn_Print_Area_3_1" localSheetId="9">#REF!</definedName>
    <definedName name="_4Excel_BuiltIn_Print_Area_3_1" localSheetId="10">#REF!</definedName>
    <definedName name="_4Excel_BuiltIn_Print_Area_3_1" localSheetId="11">#REF!</definedName>
    <definedName name="_4Excel_BuiltIn_Print_Area_3_1">#REF!</definedName>
    <definedName name="_4Excel_BuiltIn_Print_Area_3_1_1_1_1_1" localSheetId="14">#REF!</definedName>
    <definedName name="_4Excel_BuiltIn_Print_Area_3_1_1_1_1_1" localSheetId="5">#REF!</definedName>
    <definedName name="_4Excel_BuiltIn_Print_Area_3_1_1_1_1_1" localSheetId="7">#REF!</definedName>
    <definedName name="_4Excel_BuiltIn_Print_Area_3_1_1_1_1_1" localSheetId="6">#REF!</definedName>
    <definedName name="_4Excel_BuiltIn_Print_Area_3_1_1_1_1_1" localSheetId="2">#REF!</definedName>
    <definedName name="_4Excel_BuiltIn_Print_Area_3_1_1_1_1_1" localSheetId="8">#REF!</definedName>
    <definedName name="_4Excel_BuiltIn_Print_Area_3_1_1_1_1_1" localSheetId="1">#REF!</definedName>
    <definedName name="_4Excel_BuiltIn_Print_Area_3_1_1_1_1_1" localSheetId="4">#REF!</definedName>
    <definedName name="_4Excel_BuiltIn_Print_Area_3_1_1_1_1_1" localSheetId="3">#REF!</definedName>
    <definedName name="_4Excel_BuiltIn_Print_Area_3_1_1_1_1_1" localSheetId="9">#REF!</definedName>
    <definedName name="_4Excel_BuiltIn_Print_Area_3_1_1_1_1_1" localSheetId="10">#REF!</definedName>
    <definedName name="_4Excel_BuiltIn_Print_Area_3_1_1_1_1_1" localSheetId="11">#REF!</definedName>
    <definedName name="_4Excel_BuiltIn_Print_Area_3_1_1_1_1_1">#REF!</definedName>
    <definedName name="_50Excel_BuiltIn_Print_Titles_5_1" localSheetId="14">#REF!</definedName>
    <definedName name="_50Excel_BuiltIn_Print_Titles_5_1" localSheetId="5">#REF!</definedName>
    <definedName name="_50Excel_BuiltIn_Print_Titles_5_1" localSheetId="7">#REF!</definedName>
    <definedName name="_50Excel_BuiltIn_Print_Titles_5_1" localSheetId="6">#REF!</definedName>
    <definedName name="_50Excel_BuiltIn_Print_Titles_5_1" localSheetId="2">#REF!</definedName>
    <definedName name="_50Excel_BuiltIn_Print_Titles_5_1" localSheetId="8">#REF!</definedName>
    <definedName name="_50Excel_BuiltIn_Print_Titles_5_1" localSheetId="1">#REF!</definedName>
    <definedName name="_50Excel_BuiltIn_Print_Titles_5_1" localSheetId="4">#REF!</definedName>
    <definedName name="_50Excel_BuiltIn_Print_Titles_5_1" localSheetId="3">#REF!</definedName>
    <definedName name="_50Excel_BuiltIn_Print_Titles_5_1" localSheetId="9">#REF!</definedName>
    <definedName name="_50Excel_BuiltIn_Print_Titles_5_1" localSheetId="10">#REF!</definedName>
    <definedName name="_50Excel_BuiltIn_Print_Titles_5_1" localSheetId="11">#REF!</definedName>
    <definedName name="_50Excel_BuiltIn_Print_Titles_5_1">#REF!</definedName>
    <definedName name="_5Excel_BuiltIn_Print_Area_3_1" localSheetId="14">#REF!</definedName>
    <definedName name="_5Excel_BuiltIn_Print_Area_3_1" localSheetId="5">#REF!</definedName>
    <definedName name="_5Excel_BuiltIn_Print_Area_3_1" localSheetId="7">#REF!</definedName>
    <definedName name="_5Excel_BuiltIn_Print_Area_3_1" localSheetId="6">#REF!</definedName>
    <definedName name="_5Excel_BuiltIn_Print_Area_3_1" localSheetId="2">#REF!</definedName>
    <definedName name="_5Excel_BuiltIn_Print_Area_3_1" localSheetId="8">#REF!</definedName>
    <definedName name="_5Excel_BuiltIn_Print_Area_3_1" localSheetId="1">#REF!</definedName>
    <definedName name="_5Excel_BuiltIn_Print_Area_3_1" localSheetId="4">#REF!</definedName>
    <definedName name="_5Excel_BuiltIn_Print_Area_3_1" localSheetId="3">#REF!</definedName>
    <definedName name="_5Excel_BuiltIn_Print_Area_3_1" localSheetId="9">#REF!</definedName>
    <definedName name="_5Excel_BuiltIn_Print_Area_3_1" localSheetId="10">#REF!</definedName>
    <definedName name="_5Excel_BuiltIn_Print_Area_3_1" localSheetId="11">#REF!</definedName>
    <definedName name="_5Excel_BuiltIn_Print_Area_3_1">#REF!</definedName>
    <definedName name="_61Excel_BuiltIn_Print_Titles_6_1" localSheetId="14">#REF!</definedName>
    <definedName name="_61Excel_BuiltIn_Print_Titles_6_1" localSheetId="5">#REF!</definedName>
    <definedName name="_61Excel_BuiltIn_Print_Titles_6_1" localSheetId="7">#REF!</definedName>
    <definedName name="_61Excel_BuiltIn_Print_Titles_6_1" localSheetId="6">#REF!</definedName>
    <definedName name="_61Excel_BuiltIn_Print_Titles_6_1" localSheetId="2">#REF!</definedName>
    <definedName name="_61Excel_BuiltIn_Print_Titles_6_1" localSheetId="8">#REF!</definedName>
    <definedName name="_61Excel_BuiltIn_Print_Titles_6_1" localSheetId="1">#REF!</definedName>
    <definedName name="_61Excel_BuiltIn_Print_Titles_6_1" localSheetId="4">#REF!</definedName>
    <definedName name="_61Excel_BuiltIn_Print_Titles_6_1" localSheetId="3">#REF!</definedName>
    <definedName name="_61Excel_BuiltIn_Print_Titles_6_1" localSheetId="9">#REF!</definedName>
    <definedName name="_61Excel_BuiltIn_Print_Titles_6_1" localSheetId="10">#REF!</definedName>
    <definedName name="_61Excel_BuiltIn_Print_Titles_6_1" localSheetId="11">#REF!</definedName>
    <definedName name="_61Excel_BuiltIn_Print_Titles_6_1">#REF!</definedName>
    <definedName name="_6Excel_BuiltIn_Print_Area_3_1_1_1_1_1" localSheetId="14">#REF!</definedName>
    <definedName name="_6Excel_BuiltIn_Print_Area_3_1_1_1_1_1" localSheetId="5">#REF!</definedName>
    <definedName name="_6Excel_BuiltIn_Print_Area_3_1_1_1_1_1" localSheetId="7">#REF!</definedName>
    <definedName name="_6Excel_BuiltIn_Print_Area_3_1_1_1_1_1" localSheetId="6">#REF!</definedName>
    <definedName name="_6Excel_BuiltIn_Print_Area_3_1_1_1_1_1" localSheetId="2">#REF!</definedName>
    <definedName name="_6Excel_BuiltIn_Print_Area_3_1_1_1_1_1" localSheetId="8">#REF!</definedName>
    <definedName name="_6Excel_BuiltIn_Print_Area_3_1_1_1_1_1" localSheetId="1">#REF!</definedName>
    <definedName name="_6Excel_BuiltIn_Print_Area_3_1_1_1_1_1" localSheetId="4">#REF!</definedName>
    <definedName name="_6Excel_BuiltIn_Print_Area_3_1_1_1_1_1" localSheetId="3">#REF!</definedName>
    <definedName name="_6Excel_BuiltIn_Print_Area_3_1_1_1_1_1" localSheetId="9">#REF!</definedName>
    <definedName name="_6Excel_BuiltIn_Print_Area_3_1_1_1_1_1" localSheetId="10">#REF!</definedName>
    <definedName name="_6Excel_BuiltIn_Print_Area_3_1_1_1_1_1" localSheetId="11">#REF!</definedName>
    <definedName name="_6Excel_BuiltIn_Print_Area_3_1_1_1_1_1">#REF!</definedName>
    <definedName name="_72Excel_BuiltIn_Print_Titles_7_1" localSheetId="14">#REF!</definedName>
    <definedName name="_72Excel_BuiltIn_Print_Titles_7_1" localSheetId="5">#REF!</definedName>
    <definedName name="_72Excel_BuiltIn_Print_Titles_7_1" localSheetId="7">#REF!</definedName>
    <definedName name="_72Excel_BuiltIn_Print_Titles_7_1" localSheetId="6">#REF!</definedName>
    <definedName name="_72Excel_BuiltIn_Print_Titles_7_1" localSheetId="2">#REF!</definedName>
    <definedName name="_72Excel_BuiltIn_Print_Titles_7_1" localSheetId="8">#REF!</definedName>
    <definedName name="_72Excel_BuiltIn_Print_Titles_7_1" localSheetId="1">#REF!</definedName>
    <definedName name="_72Excel_BuiltIn_Print_Titles_7_1" localSheetId="4">#REF!</definedName>
    <definedName name="_72Excel_BuiltIn_Print_Titles_7_1" localSheetId="3">#REF!</definedName>
    <definedName name="_72Excel_BuiltIn_Print_Titles_7_1" localSheetId="9">#REF!</definedName>
    <definedName name="_72Excel_BuiltIn_Print_Titles_7_1" localSheetId="10">#REF!</definedName>
    <definedName name="_72Excel_BuiltIn_Print_Titles_7_1" localSheetId="11">#REF!</definedName>
    <definedName name="_72Excel_BuiltIn_Print_Titles_7_1">#REF!</definedName>
    <definedName name="_7Excel_BuiltIn_Print_Area_4_1" localSheetId="14">#REF!</definedName>
    <definedName name="_7Excel_BuiltIn_Print_Area_4_1" localSheetId="5">#REF!</definedName>
    <definedName name="_7Excel_BuiltIn_Print_Area_4_1" localSheetId="7">#REF!</definedName>
    <definedName name="_7Excel_BuiltIn_Print_Area_4_1" localSheetId="6">#REF!</definedName>
    <definedName name="_7Excel_BuiltIn_Print_Area_4_1" localSheetId="2">#REF!</definedName>
    <definedName name="_7Excel_BuiltIn_Print_Area_4_1" localSheetId="8">#REF!</definedName>
    <definedName name="_7Excel_BuiltIn_Print_Area_4_1" localSheetId="1">#REF!</definedName>
    <definedName name="_7Excel_BuiltIn_Print_Area_4_1" localSheetId="4">#REF!</definedName>
    <definedName name="_7Excel_BuiltIn_Print_Area_4_1" localSheetId="3">#REF!</definedName>
    <definedName name="_7Excel_BuiltIn_Print_Area_4_1" localSheetId="9">#REF!</definedName>
    <definedName name="_7Excel_BuiltIn_Print_Area_4_1" localSheetId="10">#REF!</definedName>
    <definedName name="_7Excel_BuiltIn_Print_Area_4_1" localSheetId="11">#REF!</definedName>
    <definedName name="_7Excel_BuiltIn_Print_Area_4_1">#REF!</definedName>
    <definedName name="_83Excel_BuiltIn_Print_Titles_9_1" localSheetId="14">#REF!</definedName>
    <definedName name="_83Excel_BuiltIn_Print_Titles_9_1" localSheetId="5">#REF!</definedName>
    <definedName name="_83Excel_BuiltIn_Print_Titles_9_1" localSheetId="7">#REF!</definedName>
    <definedName name="_83Excel_BuiltIn_Print_Titles_9_1" localSheetId="6">#REF!</definedName>
    <definedName name="_83Excel_BuiltIn_Print_Titles_9_1" localSheetId="2">#REF!</definedName>
    <definedName name="_83Excel_BuiltIn_Print_Titles_9_1" localSheetId="8">#REF!</definedName>
    <definedName name="_83Excel_BuiltIn_Print_Titles_9_1" localSheetId="1">#REF!</definedName>
    <definedName name="_83Excel_BuiltIn_Print_Titles_9_1" localSheetId="4">#REF!</definedName>
    <definedName name="_83Excel_BuiltIn_Print_Titles_9_1" localSheetId="3">#REF!</definedName>
    <definedName name="_83Excel_BuiltIn_Print_Titles_9_1" localSheetId="9">#REF!</definedName>
    <definedName name="_83Excel_BuiltIn_Print_Titles_9_1" localSheetId="10">#REF!</definedName>
    <definedName name="_83Excel_BuiltIn_Print_Titles_9_1" localSheetId="11">#REF!</definedName>
    <definedName name="_83Excel_BuiltIn_Print_Titles_9_1">#REF!</definedName>
    <definedName name="_8Excel_BuiltIn_Print_Area_4_1" localSheetId="14">#REF!</definedName>
    <definedName name="_8Excel_BuiltIn_Print_Area_4_1" localSheetId="5">#REF!</definedName>
    <definedName name="_8Excel_BuiltIn_Print_Area_4_1" localSheetId="7">#REF!</definedName>
    <definedName name="_8Excel_BuiltIn_Print_Area_4_1" localSheetId="6">#REF!</definedName>
    <definedName name="_8Excel_BuiltIn_Print_Area_4_1" localSheetId="2">#REF!</definedName>
    <definedName name="_8Excel_BuiltIn_Print_Area_4_1" localSheetId="8">#REF!</definedName>
    <definedName name="_8Excel_BuiltIn_Print_Area_4_1" localSheetId="1">#REF!</definedName>
    <definedName name="_8Excel_BuiltIn_Print_Area_4_1" localSheetId="4">#REF!</definedName>
    <definedName name="_8Excel_BuiltIn_Print_Area_4_1" localSheetId="3">#REF!</definedName>
    <definedName name="_8Excel_BuiltIn_Print_Area_4_1" localSheetId="9">#REF!</definedName>
    <definedName name="_8Excel_BuiltIn_Print_Area_4_1" localSheetId="10">#REF!</definedName>
    <definedName name="_8Excel_BuiltIn_Print_Area_4_1" localSheetId="11">#REF!</definedName>
    <definedName name="_8Excel_BuiltIn_Print_Area_4_1">#REF!</definedName>
    <definedName name="_8Excel_BuiltIn_Print_Area_5_1" localSheetId="14">#REF!</definedName>
    <definedName name="_8Excel_BuiltIn_Print_Area_5_1" localSheetId="5">#REF!</definedName>
    <definedName name="_8Excel_BuiltIn_Print_Area_5_1" localSheetId="7">#REF!</definedName>
    <definedName name="_8Excel_BuiltIn_Print_Area_5_1" localSheetId="6">#REF!</definedName>
    <definedName name="_8Excel_BuiltIn_Print_Area_5_1" localSheetId="2">#REF!</definedName>
    <definedName name="_8Excel_BuiltIn_Print_Area_5_1" localSheetId="8">#REF!</definedName>
    <definedName name="_8Excel_BuiltIn_Print_Area_5_1" localSheetId="1">#REF!</definedName>
    <definedName name="_8Excel_BuiltIn_Print_Area_5_1" localSheetId="4">#REF!</definedName>
    <definedName name="_8Excel_BuiltIn_Print_Area_5_1" localSheetId="3">#REF!</definedName>
    <definedName name="_8Excel_BuiltIn_Print_Area_5_1" localSheetId="9">#REF!</definedName>
    <definedName name="_8Excel_BuiltIn_Print_Area_5_1" localSheetId="10">#REF!</definedName>
    <definedName name="_8Excel_BuiltIn_Print_Area_5_1" localSheetId="11">#REF!</definedName>
    <definedName name="_8Excel_BuiltIn_Print_Area_5_1">#REF!</definedName>
    <definedName name="_9Excel_BuiltIn_Print_Area_6_1" localSheetId="14">#REF!</definedName>
    <definedName name="_9Excel_BuiltIn_Print_Area_6_1" localSheetId="5">#REF!</definedName>
    <definedName name="_9Excel_BuiltIn_Print_Area_6_1" localSheetId="7">#REF!</definedName>
    <definedName name="_9Excel_BuiltIn_Print_Area_6_1" localSheetId="6">#REF!</definedName>
    <definedName name="_9Excel_BuiltIn_Print_Area_6_1" localSheetId="2">#REF!</definedName>
    <definedName name="_9Excel_BuiltIn_Print_Area_6_1" localSheetId="8">#REF!</definedName>
    <definedName name="_9Excel_BuiltIn_Print_Area_6_1" localSheetId="1">#REF!</definedName>
    <definedName name="_9Excel_BuiltIn_Print_Area_6_1" localSheetId="4">#REF!</definedName>
    <definedName name="_9Excel_BuiltIn_Print_Area_6_1" localSheetId="3">#REF!</definedName>
    <definedName name="_9Excel_BuiltIn_Print_Area_6_1" localSheetId="9">#REF!</definedName>
    <definedName name="_9Excel_BuiltIn_Print_Area_6_1" localSheetId="10">#REF!</definedName>
    <definedName name="_9Excel_BuiltIn_Print_Area_6_1" localSheetId="11">#REF!</definedName>
    <definedName name="_9Excel_BuiltIn_Print_Area_6_1">#REF!</definedName>
    <definedName name="_aaa1" localSheetId="14">#REF!</definedName>
    <definedName name="_aaa1" localSheetId="5">#REF!</definedName>
    <definedName name="_aaa1" localSheetId="7">#REF!</definedName>
    <definedName name="_aaa1" localSheetId="6">#REF!</definedName>
    <definedName name="_aaa1" localSheetId="2">#REF!</definedName>
    <definedName name="_aaa1" localSheetId="8">#REF!</definedName>
    <definedName name="_aaa1" localSheetId="1">#REF!</definedName>
    <definedName name="_aaa1" localSheetId="4">#REF!</definedName>
    <definedName name="_aaa1" localSheetId="3">#REF!</definedName>
    <definedName name="_aaa1" localSheetId="9">#REF!</definedName>
    <definedName name="_aaa1" localSheetId="10">#REF!</definedName>
    <definedName name="_aaa1" localSheetId="11">#REF!</definedName>
    <definedName name="_aaa1">#REF!</definedName>
    <definedName name="_aaa2" localSheetId="14">#REF!</definedName>
    <definedName name="_aaa2" localSheetId="5">#REF!</definedName>
    <definedName name="_aaa2" localSheetId="7">#REF!</definedName>
    <definedName name="_aaa2" localSheetId="6">#REF!</definedName>
    <definedName name="_aaa2" localSheetId="2">#REF!</definedName>
    <definedName name="_aaa2" localSheetId="8">#REF!</definedName>
    <definedName name="_aaa2" localSheetId="1">#REF!</definedName>
    <definedName name="_aaa2" localSheetId="4">#REF!</definedName>
    <definedName name="_aaa2" localSheetId="3">#REF!</definedName>
    <definedName name="_aaa2" localSheetId="9">#REF!</definedName>
    <definedName name="_aaa2" localSheetId="10">#REF!</definedName>
    <definedName name="_aaa2" localSheetId="11">#REF!</definedName>
    <definedName name="_aaa2">#REF!</definedName>
    <definedName name="_For01" localSheetId="14">#REF!</definedName>
    <definedName name="_For01" localSheetId="5">#REF!</definedName>
    <definedName name="_For01" localSheetId="7">#REF!</definedName>
    <definedName name="_For01" localSheetId="6">#REF!</definedName>
    <definedName name="_For01" localSheetId="2">#REF!</definedName>
    <definedName name="_For01" localSheetId="8">#REF!</definedName>
    <definedName name="_For01" localSheetId="1">#REF!</definedName>
    <definedName name="_For01" localSheetId="4">#REF!</definedName>
    <definedName name="_For01" localSheetId="3">#REF!</definedName>
    <definedName name="_For01" localSheetId="9">#REF!</definedName>
    <definedName name="_For01" localSheetId="10">#REF!</definedName>
    <definedName name="_For01" localSheetId="11">#REF!</definedName>
    <definedName name="_For01">#REF!</definedName>
    <definedName name="_Hlt147203508" localSheetId="16">'comp BDI   '!#REF!</definedName>
    <definedName name="_int01" localSheetId="14">#REF!</definedName>
    <definedName name="_int01" localSheetId="5">#REF!</definedName>
    <definedName name="_int01" localSheetId="7">#REF!</definedName>
    <definedName name="_int01" localSheetId="6">#REF!</definedName>
    <definedName name="_int01" localSheetId="2">#REF!</definedName>
    <definedName name="_int01" localSheetId="8">#REF!</definedName>
    <definedName name="_int01" localSheetId="1">#REF!</definedName>
    <definedName name="_int01" localSheetId="4">#REF!</definedName>
    <definedName name="_int01" localSheetId="3">#REF!</definedName>
    <definedName name="_int01" localSheetId="9">#REF!</definedName>
    <definedName name="_int01" localSheetId="10">#REF!</definedName>
    <definedName name="_int01" localSheetId="11">#REF!</definedName>
    <definedName name="_int01">#REF!</definedName>
    <definedName name="_int02" localSheetId="14">#REF!</definedName>
    <definedName name="_int02" localSheetId="5">#REF!</definedName>
    <definedName name="_int02" localSheetId="7">#REF!</definedName>
    <definedName name="_int02" localSheetId="6">#REF!</definedName>
    <definedName name="_int02" localSheetId="2">#REF!</definedName>
    <definedName name="_int02" localSheetId="8">#REF!</definedName>
    <definedName name="_int02" localSheetId="1">#REF!</definedName>
    <definedName name="_int02" localSheetId="4">#REF!</definedName>
    <definedName name="_int02" localSheetId="3">#REF!</definedName>
    <definedName name="_int02" localSheetId="9">#REF!</definedName>
    <definedName name="_int02" localSheetId="10">#REF!</definedName>
    <definedName name="_int02" localSheetId="11">#REF!</definedName>
    <definedName name="_int02">#REF!</definedName>
    <definedName name="_int03" localSheetId="14">#REF!</definedName>
    <definedName name="_int03" localSheetId="5">#REF!</definedName>
    <definedName name="_int03" localSheetId="7">#REF!</definedName>
    <definedName name="_int03" localSheetId="6">#REF!</definedName>
    <definedName name="_int03" localSheetId="2">#REF!</definedName>
    <definedName name="_int03" localSheetId="8">#REF!</definedName>
    <definedName name="_int03" localSheetId="1">#REF!</definedName>
    <definedName name="_int03" localSheetId="4">#REF!</definedName>
    <definedName name="_int03" localSheetId="3">#REF!</definedName>
    <definedName name="_int03" localSheetId="9">#REF!</definedName>
    <definedName name="_int03" localSheetId="10">#REF!</definedName>
    <definedName name="_int03" localSheetId="11">#REF!</definedName>
    <definedName name="_int03">#REF!</definedName>
    <definedName name="_int04" localSheetId="14">#REF!</definedName>
    <definedName name="_int04" localSheetId="5">#REF!</definedName>
    <definedName name="_int04" localSheetId="7">#REF!</definedName>
    <definedName name="_int04" localSheetId="6">#REF!</definedName>
    <definedName name="_int04" localSheetId="2">#REF!</definedName>
    <definedName name="_int04" localSheetId="8">#REF!</definedName>
    <definedName name="_int04" localSheetId="1">#REF!</definedName>
    <definedName name="_int04" localSheetId="4">#REF!</definedName>
    <definedName name="_int04" localSheetId="3">#REF!</definedName>
    <definedName name="_int04" localSheetId="9">#REF!</definedName>
    <definedName name="_int04" localSheetId="10">#REF!</definedName>
    <definedName name="_int04" localSheetId="11">#REF!</definedName>
    <definedName name="_int04">#REF!</definedName>
    <definedName name="_int05" localSheetId="14">#REF!</definedName>
    <definedName name="_int05" localSheetId="5">#REF!</definedName>
    <definedName name="_int05" localSheetId="7">#REF!</definedName>
    <definedName name="_int05" localSheetId="6">#REF!</definedName>
    <definedName name="_int05" localSheetId="2">#REF!</definedName>
    <definedName name="_int05" localSheetId="8">#REF!</definedName>
    <definedName name="_int05" localSheetId="1">#REF!</definedName>
    <definedName name="_int05" localSheetId="4">#REF!</definedName>
    <definedName name="_int05" localSheetId="3">#REF!</definedName>
    <definedName name="_int05" localSheetId="9">#REF!</definedName>
    <definedName name="_int05" localSheetId="10">#REF!</definedName>
    <definedName name="_int05" localSheetId="11">#REF!</definedName>
    <definedName name="_int05">#REF!</definedName>
    <definedName name="_lim01" localSheetId="14">#REF!</definedName>
    <definedName name="_lim01" localSheetId="5">#REF!</definedName>
    <definedName name="_lim01" localSheetId="7">#REF!</definedName>
    <definedName name="_lim01" localSheetId="6">#REF!</definedName>
    <definedName name="_lim01" localSheetId="2">#REF!</definedName>
    <definedName name="_lim01" localSheetId="8">#REF!</definedName>
    <definedName name="_lim01" localSheetId="1">#REF!</definedName>
    <definedName name="_lim01" localSheetId="4">#REF!</definedName>
    <definedName name="_lim01" localSheetId="3">#REF!</definedName>
    <definedName name="_lim01" localSheetId="9">#REF!</definedName>
    <definedName name="_lim01" localSheetId="10">#REF!</definedName>
    <definedName name="_lim01" localSheetId="11">#REF!</definedName>
    <definedName name="_lim01">#REF!</definedName>
    <definedName name="_POS21" localSheetId="14">#REF!</definedName>
    <definedName name="_POS21" localSheetId="5">#REF!</definedName>
    <definedName name="_POS21" localSheetId="7">#REF!</definedName>
    <definedName name="_POS21" localSheetId="6">#REF!</definedName>
    <definedName name="_POS21" localSheetId="2">#REF!</definedName>
    <definedName name="_POS21" localSheetId="8">#REF!</definedName>
    <definedName name="_POS21" localSheetId="1">#REF!</definedName>
    <definedName name="_POS21" localSheetId="4">#REF!</definedName>
    <definedName name="_POS21" localSheetId="3">#REF!</definedName>
    <definedName name="_POS21" localSheetId="9">#REF!</definedName>
    <definedName name="_POS21" localSheetId="10">#REF!</definedName>
    <definedName name="_POS21" localSheetId="11">#REF!</definedName>
    <definedName name="_POS21">#REF!</definedName>
    <definedName name="_s" localSheetId="14">#REF!</definedName>
    <definedName name="_s" localSheetId="5">#REF!</definedName>
    <definedName name="_s" localSheetId="7">#REF!</definedName>
    <definedName name="_s" localSheetId="6">#REF!</definedName>
    <definedName name="_s" localSheetId="2">#REF!</definedName>
    <definedName name="_s" localSheetId="8">#REF!</definedName>
    <definedName name="_s" localSheetId="1">#REF!</definedName>
    <definedName name="_s" localSheetId="4">#REF!</definedName>
    <definedName name="_s" localSheetId="3">#REF!</definedName>
    <definedName name="_s" localSheetId="9">#REF!</definedName>
    <definedName name="_s" localSheetId="10">#REF!</definedName>
    <definedName name="_s" localSheetId="11">#REF!</definedName>
    <definedName name="_s">#REF!</definedName>
    <definedName name="_z" localSheetId="14">#REF!</definedName>
    <definedName name="_z" localSheetId="5">#REF!</definedName>
    <definedName name="_z" localSheetId="7">#REF!</definedName>
    <definedName name="_z" localSheetId="6">#REF!</definedName>
    <definedName name="_z" localSheetId="2">#REF!</definedName>
    <definedName name="_z" localSheetId="8">#REF!</definedName>
    <definedName name="_z" localSheetId="1">#REF!</definedName>
    <definedName name="_z" localSheetId="4">#REF!</definedName>
    <definedName name="_z" localSheetId="3">#REF!</definedName>
    <definedName name="_z" localSheetId="9">#REF!</definedName>
    <definedName name="_z" localSheetId="10">#REF!</definedName>
    <definedName name="_z" localSheetId="11">#REF!</definedName>
    <definedName name="_z">#REF!</definedName>
    <definedName name="AA" localSheetId="14">#REF!</definedName>
    <definedName name="AA" localSheetId="5">#REF!</definedName>
    <definedName name="AA" localSheetId="7">#REF!</definedName>
    <definedName name="AA" localSheetId="6">#REF!</definedName>
    <definedName name="AA" localSheetId="2">#REF!</definedName>
    <definedName name="AA" localSheetId="8">#REF!</definedName>
    <definedName name="AA" localSheetId="1">#REF!</definedName>
    <definedName name="AA" localSheetId="4">#REF!</definedName>
    <definedName name="AA" localSheetId="3">#REF!</definedName>
    <definedName name="AA" localSheetId="9">#REF!</definedName>
    <definedName name="AA" localSheetId="10">#REF!</definedName>
    <definedName name="AA" localSheetId="11">#REF!</definedName>
    <definedName name="AA">#REF!</definedName>
    <definedName name="AAA" localSheetId="14">#REF!</definedName>
    <definedName name="AAA" localSheetId="5">#REF!</definedName>
    <definedName name="AAA" localSheetId="7">#REF!</definedName>
    <definedName name="AAA" localSheetId="6">#REF!</definedName>
    <definedName name="AAA" localSheetId="2">#REF!</definedName>
    <definedName name="AAA" localSheetId="8">#REF!</definedName>
    <definedName name="AAA" localSheetId="1">#REF!</definedName>
    <definedName name="AAA" localSheetId="4">#REF!</definedName>
    <definedName name="AAA" localSheetId="3">#REF!</definedName>
    <definedName name="AAA" localSheetId="9">#REF!</definedName>
    <definedName name="AAA" localSheetId="10">#REF!</definedName>
    <definedName name="AAA" localSheetId="11">#REF!</definedName>
    <definedName name="AAA">#REF!</definedName>
    <definedName name="aaaa" localSheetId="14">#REF!</definedName>
    <definedName name="aaaa" localSheetId="5">#REF!</definedName>
    <definedName name="aaaa" localSheetId="7">#REF!</definedName>
    <definedName name="aaaa" localSheetId="6">#REF!</definedName>
    <definedName name="aaaa" localSheetId="2">#REF!</definedName>
    <definedName name="aaaa" localSheetId="8">#REF!</definedName>
    <definedName name="aaaa" localSheetId="1">#REF!</definedName>
    <definedName name="aaaa" localSheetId="4">#REF!</definedName>
    <definedName name="aaaa" localSheetId="3">#REF!</definedName>
    <definedName name="aaaa" localSheetId="9">#REF!</definedName>
    <definedName name="aaaa" localSheetId="10">#REF!</definedName>
    <definedName name="aaaa" localSheetId="11">#REF!</definedName>
    <definedName name="aaaa">#REF!</definedName>
    <definedName name="ancora2" localSheetId="14">#REF!</definedName>
    <definedName name="ancora2" localSheetId="5">#REF!</definedName>
    <definedName name="ancora2" localSheetId="7">#REF!</definedName>
    <definedName name="ancora2" localSheetId="6">#REF!</definedName>
    <definedName name="ancora2" localSheetId="2">#REF!</definedName>
    <definedName name="ancora2" localSheetId="8">#REF!</definedName>
    <definedName name="ancora2" localSheetId="1">#REF!</definedName>
    <definedName name="ancora2" localSheetId="4">#REF!</definedName>
    <definedName name="ancora2" localSheetId="3">#REF!</definedName>
    <definedName name="ancora2" localSheetId="9">#REF!</definedName>
    <definedName name="ancora2" localSheetId="10">#REF!</definedName>
    <definedName name="ancora2" localSheetId="11">#REF!</definedName>
    <definedName name="ancora2">#REF!</definedName>
    <definedName name="_xlnm.Extract" localSheetId="5">[2]Anexos!#REF!</definedName>
    <definedName name="_xlnm.Extract" localSheetId="7">[2]Anexos!#REF!</definedName>
    <definedName name="_xlnm.Extract" localSheetId="6">[2]Anexos!#REF!</definedName>
    <definedName name="_xlnm.Extract" localSheetId="2">[2]Anexos!#REF!</definedName>
    <definedName name="_xlnm.Extract" localSheetId="8">[2]Anexos!#REF!</definedName>
    <definedName name="_xlnm.Extract" localSheetId="1">[2]Anexos!#REF!</definedName>
    <definedName name="_xlnm.Extract" localSheetId="4">[2]Anexos!#REF!</definedName>
    <definedName name="_xlnm.Extract" localSheetId="3">[2]Anexos!#REF!</definedName>
    <definedName name="_xlnm.Extract" localSheetId="9">[2]Anexos!#REF!</definedName>
    <definedName name="_xlnm.Extract" localSheetId="10">[2]Anexos!#REF!</definedName>
    <definedName name="_xlnm.Extract" localSheetId="11">[2]Anexos!#REF!</definedName>
    <definedName name="_xlnm.Extract">[2]Anexos!#REF!</definedName>
    <definedName name="_xlnm.Print_Area" localSheetId="14">'ADM-COMP'!$A$1:$H$191</definedName>
    <definedName name="_xlnm.Print_Area" localSheetId="13">'comp ADMINIST'!$A$1:$G$24</definedName>
    <definedName name="_xlnm.Print_Area" localSheetId="16">'comp BDI   '!$A$1:$H$53</definedName>
    <definedName name="_xlnm.Print_Area" localSheetId="15">'comp Leis Sociais'!$A$1:$F$68</definedName>
    <definedName name="_xlnm.Print_Area" localSheetId="12">'COMP VIGIA'!$A$1:$O$106</definedName>
    <definedName name="_xlnm.Print_Area" localSheetId="5">'EST-COMP'!$A:$J</definedName>
    <definedName name="_xlnm.Print_Area" localSheetId="0">GLOBAL!$A$1:$H$549</definedName>
    <definedName name="_xlnm.Print_Area" localSheetId="7">'HID-COMP'!$A:$J</definedName>
    <definedName name="_xlnm.Print_Area" localSheetId="6">'IMPER-COMP'!$A:$J</definedName>
    <definedName name="_xlnm.Print_Area" localSheetId="2">'IMPL-COMP'!$A:$J</definedName>
    <definedName name="_xlnm.Print_Area" localSheetId="8">'INC-COMP'!$A:$J</definedName>
    <definedName name="_xlnm.Print_Area" localSheetId="1">'MO-COMP'!$A:$J</definedName>
    <definedName name="_xlnm.Print_Area" localSheetId="4">'SCE-COMP'!$A:$J</definedName>
    <definedName name="_xlnm.Print_Area" localSheetId="3">'SCI-COMP'!$A:$J</definedName>
    <definedName name="_xlnm.Print_Area" localSheetId="9">'SDAI-COMP'!$A:$J</definedName>
    <definedName name="_xlnm.Print_Area" localSheetId="10">'SEG-COMP'!$A:$J</definedName>
    <definedName name="_xlnm.Print_Area" localSheetId="11">'SPDA-COMP'!$A:$J</definedName>
    <definedName name="Área_de_impressão1" localSheetId="14">#REF!</definedName>
    <definedName name="Área_de_impressão1" localSheetId="5">#REF!</definedName>
    <definedName name="Área_de_impressão1" localSheetId="7">#REF!</definedName>
    <definedName name="Área_de_impressão1" localSheetId="6">#REF!</definedName>
    <definedName name="Área_de_impressão1" localSheetId="2">#REF!</definedName>
    <definedName name="Área_de_impressão1" localSheetId="8">#REF!</definedName>
    <definedName name="Área_de_impressão1" localSheetId="1">#REF!</definedName>
    <definedName name="Área_de_impressão1" localSheetId="4">#REF!</definedName>
    <definedName name="Área_de_impressão1" localSheetId="3">#REF!</definedName>
    <definedName name="Área_de_impressão1" localSheetId="9">#REF!</definedName>
    <definedName name="Área_de_impressão1" localSheetId="10">#REF!</definedName>
    <definedName name="Área_de_impressão1" localSheetId="11">#REF!</definedName>
    <definedName name="Área_de_impressão1">#REF!</definedName>
    <definedName name="Área_de_impressão2" localSheetId="14">#REF!</definedName>
    <definedName name="Área_de_impressão2" localSheetId="5">#REF!</definedName>
    <definedName name="Área_de_impressão2" localSheetId="7">#REF!</definedName>
    <definedName name="Área_de_impressão2" localSheetId="6">#REF!</definedName>
    <definedName name="Área_de_impressão2" localSheetId="2">#REF!</definedName>
    <definedName name="Área_de_impressão2" localSheetId="8">#REF!</definedName>
    <definedName name="Área_de_impressão2" localSheetId="1">#REF!</definedName>
    <definedName name="Área_de_impressão2" localSheetId="4">#REF!</definedName>
    <definedName name="Área_de_impressão2" localSheetId="3">#REF!</definedName>
    <definedName name="Área_de_impressão2" localSheetId="9">#REF!</definedName>
    <definedName name="Área_de_impressão2" localSheetId="10">#REF!</definedName>
    <definedName name="Área_de_impressão2" localSheetId="11">#REF!</definedName>
    <definedName name="Área_de_impressão2">#REF!</definedName>
    <definedName name="ASD" localSheetId="5">#REF!</definedName>
    <definedName name="ASD" localSheetId="7">#REF!</definedName>
    <definedName name="ASD" localSheetId="6">#REF!</definedName>
    <definedName name="ASD" localSheetId="2">#REF!</definedName>
    <definedName name="ASD" localSheetId="8">#REF!</definedName>
    <definedName name="ASD" localSheetId="1">#REF!</definedName>
    <definedName name="ASD" localSheetId="4">#REF!</definedName>
    <definedName name="ASD" localSheetId="3">#REF!</definedName>
    <definedName name="ASD" localSheetId="9">#REF!</definedName>
    <definedName name="ASD" localSheetId="10">#REF!</definedName>
    <definedName name="ASD" localSheetId="11">#REF!</definedName>
    <definedName name="ASD">#REF!</definedName>
    <definedName name="asSDas" localSheetId="14">#REF!</definedName>
    <definedName name="asSDas" localSheetId="5">#REF!</definedName>
    <definedName name="asSDas" localSheetId="7">#REF!</definedName>
    <definedName name="asSDas" localSheetId="6">#REF!</definedName>
    <definedName name="asSDas" localSheetId="2">#REF!</definedName>
    <definedName name="asSDas" localSheetId="8">#REF!</definedName>
    <definedName name="asSDas" localSheetId="1">#REF!</definedName>
    <definedName name="asSDas" localSheetId="4">#REF!</definedName>
    <definedName name="asSDas" localSheetId="3">#REF!</definedName>
    <definedName name="asSDas" localSheetId="9">#REF!</definedName>
    <definedName name="asSDas" localSheetId="10">#REF!</definedName>
    <definedName name="asSDas" localSheetId="11">#REF!</definedName>
    <definedName name="asSDas">#REF!</definedName>
    <definedName name="ATUAL" localSheetId="14">#REF!</definedName>
    <definedName name="ATUAL" localSheetId="5">#REF!</definedName>
    <definedName name="ATUAL" localSheetId="7">#REF!</definedName>
    <definedName name="ATUAL" localSheetId="6">#REF!</definedName>
    <definedName name="ATUAL" localSheetId="2">#REF!</definedName>
    <definedName name="ATUAL" localSheetId="8">#REF!</definedName>
    <definedName name="ATUAL" localSheetId="1">#REF!</definedName>
    <definedName name="ATUAL" localSheetId="4">#REF!</definedName>
    <definedName name="ATUAL" localSheetId="3">#REF!</definedName>
    <definedName name="ATUAL" localSheetId="9">#REF!</definedName>
    <definedName name="ATUAL" localSheetId="10">#REF!</definedName>
    <definedName name="ATUAL" localSheetId="11">#REF!</definedName>
    <definedName name="ATUAL">#REF!</definedName>
    <definedName name="_xlnm.Database" localSheetId="14">#REF!</definedName>
    <definedName name="_xlnm.Database" localSheetId="5">#REF!</definedName>
    <definedName name="_xlnm.Database" localSheetId="7">#REF!</definedName>
    <definedName name="_xlnm.Database" localSheetId="6">#REF!</definedName>
    <definedName name="_xlnm.Database" localSheetId="2">#REF!</definedName>
    <definedName name="_xlnm.Database" localSheetId="8">#REF!</definedName>
    <definedName name="_xlnm.Database" localSheetId="1">#REF!</definedName>
    <definedName name="_xlnm.Database" localSheetId="4">#REF!</definedName>
    <definedName name="_xlnm.Database" localSheetId="3">#REF!</definedName>
    <definedName name="_xlnm.Database" localSheetId="9">#REF!</definedName>
    <definedName name="_xlnm.Database" localSheetId="10">#REF!</definedName>
    <definedName name="_xlnm.Database" localSheetId="11">#REF!</definedName>
    <definedName name="_xlnm.Database">#REF!</definedName>
    <definedName name="BDI" localSheetId="14">#REF!</definedName>
    <definedName name="BDI" localSheetId="5">#REF!</definedName>
    <definedName name="BDI" localSheetId="7">#REF!</definedName>
    <definedName name="BDI" localSheetId="6">#REF!</definedName>
    <definedName name="BDI" localSheetId="2">#REF!</definedName>
    <definedName name="BDI" localSheetId="8">#REF!</definedName>
    <definedName name="BDI" localSheetId="1">#REF!</definedName>
    <definedName name="BDI" localSheetId="4">#REF!</definedName>
    <definedName name="BDI" localSheetId="3">#REF!</definedName>
    <definedName name="BDI" localSheetId="9">#REF!</definedName>
    <definedName name="BDI" localSheetId="10">#REF!</definedName>
    <definedName name="BDI" localSheetId="11">#REF!</definedName>
    <definedName name="BDI">#REF!</definedName>
    <definedName name="bitmin" localSheetId="14">#REF!</definedName>
    <definedName name="bitmin" localSheetId="5">#REF!</definedName>
    <definedName name="bitmin" localSheetId="7">#REF!</definedName>
    <definedName name="bitmin" localSheetId="6">#REF!</definedName>
    <definedName name="bitmin" localSheetId="2">#REF!</definedName>
    <definedName name="bitmin" localSheetId="8">#REF!</definedName>
    <definedName name="bitmin" localSheetId="1">#REF!</definedName>
    <definedName name="bitmin" localSheetId="4">#REF!</definedName>
    <definedName name="bitmin" localSheetId="3">#REF!</definedName>
    <definedName name="bitmin" localSheetId="9">#REF!</definedName>
    <definedName name="bitmin" localSheetId="10">#REF!</definedName>
    <definedName name="bitmin" localSheetId="11">#REF!</definedName>
    <definedName name="bitmin">#REF!</definedName>
    <definedName name="BLO" localSheetId="14">#REF!</definedName>
    <definedName name="BLO" localSheetId="5">#REF!</definedName>
    <definedName name="BLO" localSheetId="7">#REF!</definedName>
    <definedName name="BLO" localSheetId="6">#REF!</definedName>
    <definedName name="BLO" localSheetId="2">#REF!</definedName>
    <definedName name="BLO" localSheetId="8">#REF!</definedName>
    <definedName name="BLO" localSheetId="1">#REF!</definedName>
    <definedName name="BLO" localSheetId="4">#REF!</definedName>
    <definedName name="BLO" localSheetId="3">#REF!</definedName>
    <definedName name="BLO" localSheetId="9">#REF!</definedName>
    <definedName name="BLO" localSheetId="10">#REF!</definedName>
    <definedName name="BLO" localSheetId="11">#REF!</definedName>
    <definedName name="BLO">#REF!</definedName>
    <definedName name="BLOCO_B" localSheetId="5">'[3]CAPA -1'!#REF!</definedName>
    <definedName name="BLOCO_B" localSheetId="7">'[3]CAPA -1'!#REF!</definedName>
    <definedName name="BLOCO_B" localSheetId="6">'[3]CAPA -1'!#REF!</definedName>
    <definedName name="BLOCO_B" localSheetId="2">'[3]CAPA -1'!#REF!</definedName>
    <definedName name="BLOCO_B" localSheetId="8">'[3]CAPA -1'!#REF!</definedName>
    <definedName name="BLOCO_B" localSheetId="1">'[3]CAPA -1'!#REF!</definedName>
    <definedName name="BLOCO_B" localSheetId="4">'[3]CAPA -1'!#REF!</definedName>
    <definedName name="BLOCO_B" localSheetId="3">'[3]CAPA -1'!#REF!</definedName>
    <definedName name="BLOCO_B" localSheetId="9">'[3]CAPA -1'!#REF!</definedName>
    <definedName name="BLOCO_B" localSheetId="10">'[3]CAPA -1'!#REF!</definedName>
    <definedName name="BLOCO_B" localSheetId="11">'[3]CAPA -1'!#REF!</definedName>
    <definedName name="BLOCO_B">'[3]CAPA -1'!#REF!</definedName>
    <definedName name="BLOCO_BB" localSheetId="14">#REF!</definedName>
    <definedName name="BLOCO_BB" localSheetId="5">#REF!</definedName>
    <definedName name="BLOCO_BB" localSheetId="7">#REF!</definedName>
    <definedName name="BLOCO_BB" localSheetId="6">#REF!</definedName>
    <definedName name="BLOCO_BB" localSheetId="2">#REF!</definedName>
    <definedName name="BLOCO_BB" localSheetId="8">#REF!</definedName>
    <definedName name="BLOCO_BB" localSheetId="1">#REF!</definedName>
    <definedName name="BLOCO_BB" localSheetId="4">#REF!</definedName>
    <definedName name="BLOCO_BB" localSheetId="3">#REF!</definedName>
    <definedName name="BLOCO_BB" localSheetId="9">#REF!</definedName>
    <definedName name="BLOCO_BB" localSheetId="10">#REF!</definedName>
    <definedName name="BLOCO_BB" localSheetId="11">#REF!</definedName>
    <definedName name="BLOCO_BB">#REF!</definedName>
    <definedName name="BLOCO_BBB" localSheetId="14">#REF!</definedName>
    <definedName name="BLOCO_BBB" localSheetId="5">#REF!</definedName>
    <definedName name="BLOCO_BBB" localSheetId="7">#REF!</definedName>
    <definedName name="BLOCO_BBB" localSheetId="6">#REF!</definedName>
    <definedName name="BLOCO_BBB" localSheetId="2">#REF!</definedName>
    <definedName name="BLOCO_BBB" localSheetId="8">#REF!</definedName>
    <definedName name="BLOCO_BBB" localSheetId="1">#REF!</definedName>
    <definedName name="BLOCO_BBB" localSheetId="4">#REF!</definedName>
    <definedName name="BLOCO_BBB" localSheetId="3">#REF!</definedName>
    <definedName name="BLOCO_BBB" localSheetId="9">#REF!</definedName>
    <definedName name="BLOCO_BBB" localSheetId="10">#REF!</definedName>
    <definedName name="BLOCO_BBB" localSheetId="11">#REF!</definedName>
    <definedName name="BLOCO_BBB">#REF!</definedName>
    <definedName name="BLOCO_C" localSheetId="14">#REF!</definedName>
    <definedName name="BLOCO_C" localSheetId="5">#REF!</definedName>
    <definedName name="BLOCO_C" localSheetId="7">#REF!</definedName>
    <definedName name="BLOCO_C" localSheetId="6">#REF!</definedName>
    <definedName name="BLOCO_C" localSheetId="2">#REF!</definedName>
    <definedName name="BLOCO_C" localSheetId="8">#REF!</definedName>
    <definedName name="BLOCO_C" localSheetId="1">#REF!</definedName>
    <definedName name="BLOCO_C" localSheetId="4">#REF!</definedName>
    <definedName name="BLOCO_C" localSheetId="3">#REF!</definedName>
    <definedName name="BLOCO_C" localSheetId="9">#REF!</definedName>
    <definedName name="BLOCO_C" localSheetId="10">#REF!</definedName>
    <definedName name="BLOCO_C" localSheetId="11">#REF!</definedName>
    <definedName name="BLOCO_C">#REF!</definedName>
    <definedName name="BLOCO_CC" localSheetId="14">#REF!</definedName>
    <definedName name="BLOCO_CC" localSheetId="5">#REF!</definedName>
    <definedName name="BLOCO_CC" localSheetId="7">#REF!</definedName>
    <definedName name="BLOCO_CC" localSheetId="6">#REF!</definedName>
    <definedName name="BLOCO_CC" localSheetId="2">#REF!</definedName>
    <definedName name="BLOCO_CC" localSheetId="8">#REF!</definedName>
    <definedName name="BLOCO_CC" localSheetId="1">#REF!</definedName>
    <definedName name="BLOCO_CC" localSheetId="4">#REF!</definedName>
    <definedName name="BLOCO_CC" localSheetId="3">#REF!</definedName>
    <definedName name="BLOCO_CC" localSheetId="9">#REF!</definedName>
    <definedName name="BLOCO_CC" localSheetId="10">#REF!</definedName>
    <definedName name="BLOCO_CC" localSheetId="11">#REF!</definedName>
    <definedName name="BLOCO_CC">#REF!</definedName>
    <definedName name="BLOCO_CCC" localSheetId="14">#REF!</definedName>
    <definedName name="BLOCO_CCC" localSheetId="5">#REF!</definedName>
    <definedName name="BLOCO_CCC" localSheetId="7">#REF!</definedName>
    <definedName name="BLOCO_CCC" localSheetId="6">#REF!</definedName>
    <definedName name="BLOCO_CCC" localSheetId="2">#REF!</definedName>
    <definedName name="BLOCO_CCC" localSheetId="8">#REF!</definedName>
    <definedName name="BLOCO_CCC" localSheetId="1">#REF!</definedName>
    <definedName name="BLOCO_CCC" localSheetId="4">#REF!</definedName>
    <definedName name="BLOCO_CCC" localSheetId="3">#REF!</definedName>
    <definedName name="BLOCO_CCC" localSheetId="9">#REF!</definedName>
    <definedName name="BLOCO_CCC" localSheetId="10">#REF!</definedName>
    <definedName name="BLOCO_CCC" localSheetId="11">#REF!</definedName>
    <definedName name="BLOCO_CCC">#REF!</definedName>
    <definedName name="BLOCO_CCCC" localSheetId="14">#REF!</definedName>
    <definedName name="BLOCO_CCCC" localSheetId="5">#REF!</definedName>
    <definedName name="BLOCO_CCCC" localSheetId="7">#REF!</definedName>
    <definedName name="BLOCO_CCCC" localSheetId="6">#REF!</definedName>
    <definedName name="BLOCO_CCCC" localSheetId="2">#REF!</definedName>
    <definedName name="BLOCO_CCCC" localSheetId="8">#REF!</definedName>
    <definedName name="BLOCO_CCCC" localSheetId="1">#REF!</definedName>
    <definedName name="BLOCO_CCCC" localSheetId="4">#REF!</definedName>
    <definedName name="BLOCO_CCCC" localSheetId="3">#REF!</definedName>
    <definedName name="BLOCO_CCCC" localSheetId="9">#REF!</definedName>
    <definedName name="BLOCO_CCCC" localSheetId="10">#REF!</definedName>
    <definedName name="BLOCO_CCCC" localSheetId="11">#REF!</definedName>
    <definedName name="BLOCO_CCCC">#REF!</definedName>
    <definedName name="BuiltIn_AutoFilter___7" localSheetId="14">#REF!</definedName>
    <definedName name="BuiltIn_AutoFilter___7" localSheetId="5">#REF!</definedName>
    <definedName name="BuiltIn_AutoFilter___7" localSheetId="7">#REF!</definedName>
    <definedName name="BuiltIn_AutoFilter___7" localSheetId="6">#REF!</definedName>
    <definedName name="BuiltIn_AutoFilter___7" localSheetId="2">#REF!</definedName>
    <definedName name="BuiltIn_AutoFilter___7" localSheetId="8">#REF!</definedName>
    <definedName name="BuiltIn_AutoFilter___7" localSheetId="1">#REF!</definedName>
    <definedName name="BuiltIn_AutoFilter___7" localSheetId="4">#REF!</definedName>
    <definedName name="BuiltIn_AutoFilter___7" localSheetId="3">#REF!</definedName>
    <definedName name="BuiltIn_AutoFilter___7" localSheetId="9">#REF!</definedName>
    <definedName name="BuiltIn_AutoFilter___7" localSheetId="10">#REF!</definedName>
    <definedName name="BuiltIn_AutoFilter___7" localSheetId="11">#REF!</definedName>
    <definedName name="BuiltIn_AutoFilter___7">#REF!</definedName>
    <definedName name="BuiltIn_AutoFilter___7_1" localSheetId="14">#REF!</definedName>
    <definedName name="BuiltIn_AutoFilter___7_1" localSheetId="5">#REF!</definedName>
    <definedName name="BuiltIn_AutoFilter___7_1" localSheetId="7">#REF!</definedName>
    <definedName name="BuiltIn_AutoFilter___7_1" localSheetId="6">#REF!</definedName>
    <definedName name="BuiltIn_AutoFilter___7_1" localSheetId="2">#REF!</definedName>
    <definedName name="BuiltIn_AutoFilter___7_1" localSheetId="8">#REF!</definedName>
    <definedName name="BuiltIn_AutoFilter___7_1" localSheetId="1">#REF!</definedName>
    <definedName name="BuiltIn_AutoFilter___7_1" localSheetId="4">#REF!</definedName>
    <definedName name="BuiltIn_AutoFilter___7_1" localSheetId="3">#REF!</definedName>
    <definedName name="BuiltIn_AutoFilter___7_1" localSheetId="9">#REF!</definedName>
    <definedName name="BuiltIn_AutoFilter___7_1" localSheetId="10">#REF!</definedName>
    <definedName name="BuiltIn_AutoFilter___7_1" localSheetId="11">#REF!</definedName>
    <definedName name="BuiltIn_AutoFilter___7_1">#REF!</definedName>
    <definedName name="BuiltIn_AutoFilter___7_10" localSheetId="14">#REF!</definedName>
    <definedName name="BuiltIn_AutoFilter___7_10" localSheetId="5">#REF!</definedName>
    <definedName name="BuiltIn_AutoFilter___7_10" localSheetId="7">#REF!</definedName>
    <definedName name="BuiltIn_AutoFilter___7_10" localSheetId="6">#REF!</definedName>
    <definedName name="BuiltIn_AutoFilter___7_10" localSheetId="2">#REF!</definedName>
    <definedName name="BuiltIn_AutoFilter___7_10" localSheetId="8">#REF!</definedName>
    <definedName name="BuiltIn_AutoFilter___7_10" localSheetId="1">#REF!</definedName>
    <definedName name="BuiltIn_AutoFilter___7_10" localSheetId="4">#REF!</definedName>
    <definedName name="BuiltIn_AutoFilter___7_10" localSheetId="3">#REF!</definedName>
    <definedName name="BuiltIn_AutoFilter___7_10" localSheetId="9">#REF!</definedName>
    <definedName name="BuiltIn_AutoFilter___7_10" localSheetId="10">#REF!</definedName>
    <definedName name="BuiltIn_AutoFilter___7_10" localSheetId="11">#REF!</definedName>
    <definedName name="BuiltIn_AutoFilter___7_10">#REF!</definedName>
    <definedName name="BuiltIn_AutoFilter___7_11" localSheetId="14">#REF!</definedName>
    <definedName name="BuiltIn_AutoFilter___7_11" localSheetId="5">#REF!</definedName>
    <definedName name="BuiltIn_AutoFilter___7_11" localSheetId="7">#REF!</definedName>
    <definedName name="BuiltIn_AutoFilter___7_11" localSheetId="6">#REF!</definedName>
    <definedName name="BuiltIn_AutoFilter___7_11" localSheetId="2">#REF!</definedName>
    <definedName name="BuiltIn_AutoFilter___7_11" localSheetId="8">#REF!</definedName>
    <definedName name="BuiltIn_AutoFilter___7_11" localSheetId="1">#REF!</definedName>
    <definedName name="BuiltIn_AutoFilter___7_11" localSheetId="4">#REF!</definedName>
    <definedName name="BuiltIn_AutoFilter___7_11" localSheetId="3">#REF!</definedName>
    <definedName name="BuiltIn_AutoFilter___7_11" localSheetId="9">#REF!</definedName>
    <definedName name="BuiltIn_AutoFilter___7_11" localSheetId="10">#REF!</definedName>
    <definedName name="BuiltIn_AutoFilter___7_11" localSheetId="11">#REF!</definedName>
    <definedName name="BuiltIn_AutoFilter___7_11">#REF!</definedName>
    <definedName name="BuiltIn_AutoFilter___7_12" localSheetId="14">#REF!</definedName>
    <definedName name="BuiltIn_AutoFilter___7_12" localSheetId="5">#REF!</definedName>
    <definedName name="BuiltIn_AutoFilter___7_12" localSheetId="7">#REF!</definedName>
    <definedName name="BuiltIn_AutoFilter___7_12" localSheetId="6">#REF!</definedName>
    <definedName name="BuiltIn_AutoFilter___7_12" localSheetId="2">#REF!</definedName>
    <definedName name="BuiltIn_AutoFilter___7_12" localSheetId="8">#REF!</definedName>
    <definedName name="BuiltIn_AutoFilter___7_12" localSheetId="1">#REF!</definedName>
    <definedName name="BuiltIn_AutoFilter___7_12" localSheetId="4">#REF!</definedName>
    <definedName name="BuiltIn_AutoFilter___7_12" localSheetId="3">#REF!</definedName>
    <definedName name="BuiltIn_AutoFilter___7_12" localSheetId="9">#REF!</definedName>
    <definedName name="BuiltIn_AutoFilter___7_12" localSheetId="10">#REF!</definedName>
    <definedName name="BuiltIn_AutoFilter___7_12" localSheetId="11">#REF!</definedName>
    <definedName name="BuiltIn_AutoFilter___7_12">#REF!</definedName>
    <definedName name="BuiltIn_AutoFilter___7_2" localSheetId="14">#REF!</definedName>
    <definedName name="BuiltIn_AutoFilter___7_2" localSheetId="5">#REF!</definedName>
    <definedName name="BuiltIn_AutoFilter___7_2" localSheetId="7">#REF!</definedName>
    <definedName name="BuiltIn_AutoFilter___7_2" localSheetId="6">#REF!</definedName>
    <definedName name="BuiltIn_AutoFilter___7_2" localSheetId="2">#REF!</definedName>
    <definedName name="BuiltIn_AutoFilter___7_2" localSheetId="8">#REF!</definedName>
    <definedName name="BuiltIn_AutoFilter___7_2" localSheetId="1">#REF!</definedName>
    <definedName name="BuiltIn_AutoFilter___7_2" localSheetId="4">#REF!</definedName>
    <definedName name="BuiltIn_AutoFilter___7_2" localSheetId="3">#REF!</definedName>
    <definedName name="BuiltIn_AutoFilter___7_2" localSheetId="9">#REF!</definedName>
    <definedName name="BuiltIn_AutoFilter___7_2" localSheetId="10">#REF!</definedName>
    <definedName name="BuiltIn_AutoFilter___7_2" localSheetId="11">#REF!</definedName>
    <definedName name="BuiltIn_AutoFilter___7_2">#REF!</definedName>
    <definedName name="BuiltIn_AutoFilter___7_3" localSheetId="14">#REF!</definedName>
    <definedName name="BuiltIn_AutoFilter___7_3" localSheetId="5">#REF!</definedName>
    <definedName name="BuiltIn_AutoFilter___7_3" localSheetId="7">#REF!</definedName>
    <definedName name="BuiltIn_AutoFilter___7_3" localSheetId="6">#REF!</definedName>
    <definedName name="BuiltIn_AutoFilter___7_3" localSheetId="2">#REF!</definedName>
    <definedName name="BuiltIn_AutoFilter___7_3" localSheetId="8">#REF!</definedName>
    <definedName name="BuiltIn_AutoFilter___7_3" localSheetId="1">#REF!</definedName>
    <definedName name="BuiltIn_AutoFilter___7_3" localSheetId="4">#REF!</definedName>
    <definedName name="BuiltIn_AutoFilter___7_3" localSheetId="3">#REF!</definedName>
    <definedName name="BuiltIn_AutoFilter___7_3" localSheetId="9">#REF!</definedName>
    <definedName name="BuiltIn_AutoFilter___7_3" localSheetId="10">#REF!</definedName>
    <definedName name="BuiltIn_AutoFilter___7_3" localSheetId="11">#REF!</definedName>
    <definedName name="BuiltIn_AutoFilter___7_3">#REF!</definedName>
    <definedName name="BuiltIn_AutoFilter___7_4" localSheetId="14">#REF!</definedName>
    <definedName name="BuiltIn_AutoFilter___7_4" localSheetId="5">#REF!</definedName>
    <definedName name="BuiltIn_AutoFilter___7_4" localSheetId="7">#REF!</definedName>
    <definedName name="BuiltIn_AutoFilter___7_4" localSheetId="6">#REF!</definedName>
    <definedName name="BuiltIn_AutoFilter___7_4" localSheetId="2">#REF!</definedName>
    <definedName name="BuiltIn_AutoFilter___7_4" localSheetId="8">#REF!</definedName>
    <definedName name="BuiltIn_AutoFilter___7_4" localSheetId="1">#REF!</definedName>
    <definedName name="BuiltIn_AutoFilter___7_4" localSheetId="4">#REF!</definedName>
    <definedName name="BuiltIn_AutoFilter___7_4" localSheetId="3">#REF!</definedName>
    <definedName name="BuiltIn_AutoFilter___7_4" localSheetId="9">#REF!</definedName>
    <definedName name="BuiltIn_AutoFilter___7_4" localSheetId="10">#REF!</definedName>
    <definedName name="BuiltIn_AutoFilter___7_4" localSheetId="11">#REF!</definedName>
    <definedName name="BuiltIn_AutoFilter___7_4">#REF!</definedName>
    <definedName name="BuiltIn_AutoFilter___7_5" localSheetId="14">#REF!</definedName>
    <definedName name="BuiltIn_AutoFilter___7_5" localSheetId="5">#REF!</definedName>
    <definedName name="BuiltIn_AutoFilter___7_5" localSheetId="7">#REF!</definedName>
    <definedName name="BuiltIn_AutoFilter___7_5" localSheetId="6">#REF!</definedName>
    <definedName name="BuiltIn_AutoFilter___7_5" localSheetId="2">#REF!</definedName>
    <definedName name="BuiltIn_AutoFilter___7_5" localSheetId="8">#REF!</definedName>
    <definedName name="BuiltIn_AutoFilter___7_5" localSheetId="1">#REF!</definedName>
    <definedName name="BuiltIn_AutoFilter___7_5" localSheetId="4">#REF!</definedName>
    <definedName name="BuiltIn_AutoFilter___7_5" localSheetId="3">#REF!</definedName>
    <definedName name="BuiltIn_AutoFilter___7_5" localSheetId="9">#REF!</definedName>
    <definedName name="BuiltIn_AutoFilter___7_5" localSheetId="10">#REF!</definedName>
    <definedName name="BuiltIn_AutoFilter___7_5" localSheetId="11">#REF!</definedName>
    <definedName name="BuiltIn_AutoFilter___7_5">#REF!</definedName>
    <definedName name="BuiltIn_AutoFilter___7_6" localSheetId="14">#REF!</definedName>
    <definedName name="BuiltIn_AutoFilter___7_6" localSheetId="5">#REF!</definedName>
    <definedName name="BuiltIn_AutoFilter___7_6" localSheetId="7">#REF!</definedName>
    <definedName name="BuiltIn_AutoFilter___7_6" localSheetId="6">#REF!</definedName>
    <definedName name="BuiltIn_AutoFilter___7_6" localSheetId="2">#REF!</definedName>
    <definedName name="BuiltIn_AutoFilter___7_6" localSheetId="8">#REF!</definedName>
    <definedName name="BuiltIn_AutoFilter___7_6" localSheetId="1">#REF!</definedName>
    <definedName name="BuiltIn_AutoFilter___7_6" localSheetId="4">#REF!</definedName>
    <definedName name="BuiltIn_AutoFilter___7_6" localSheetId="3">#REF!</definedName>
    <definedName name="BuiltIn_AutoFilter___7_6" localSheetId="9">#REF!</definedName>
    <definedName name="BuiltIn_AutoFilter___7_6" localSheetId="10">#REF!</definedName>
    <definedName name="BuiltIn_AutoFilter___7_6" localSheetId="11">#REF!</definedName>
    <definedName name="BuiltIn_AutoFilter___7_6">#REF!</definedName>
    <definedName name="BuiltIn_AutoFilter___7_7" localSheetId="14">#REF!</definedName>
    <definedName name="BuiltIn_AutoFilter___7_7" localSheetId="5">#REF!</definedName>
    <definedName name="BuiltIn_AutoFilter___7_7" localSheetId="7">#REF!</definedName>
    <definedName name="BuiltIn_AutoFilter___7_7" localSheetId="6">#REF!</definedName>
    <definedName name="BuiltIn_AutoFilter___7_7" localSheetId="2">#REF!</definedName>
    <definedName name="BuiltIn_AutoFilter___7_7" localSheetId="8">#REF!</definedName>
    <definedName name="BuiltIn_AutoFilter___7_7" localSheetId="1">#REF!</definedName>
    <definedName name="BuiltIn_AutoFilter___7_7" localSheetId="4">#REF!</definedName>
    <definedName name="BuiltIn_AutoFilter___7_7" localSheetId="3">#REF!</definedName>
    <definedName name="BuiltIn_AutoFilter___7_7" localSheetId="9">#REF!</definedName>
    <definedName name="BuiltIn_AutoFilter___7_7" localSheetId="10">#REF!</definedName>
    <definedName name="BuiltIn_AutoFilter___7_7" localSheetId="11">#REF!</definedName>
    <definedName name="BuiltIn_AutoFilter___7_7">#REF!</definedName>
    <definedName name="BuiltIn_AutoFilter___7_8" localSheetId="14">#REF!</definedName>
    <definedName name="BuiltIn_AutoFilter___7_8" localSheetId="5">#REF!</definedName>
    <definedName name="BuiltIn_AutoFilter___7_8" localSheetId="7">#REF!</definedName>
    <definedName name="BuiltIn_AutoFilter___7_8" localSheetId="6">#REF!</definedName>
    <definedName name="BuiltIn_AutoFilter___7_8" localSheetId="2">#REF!</definedName>
    <definedName name="BuiltIn_AutoFilter___7_8" localSheetId="8">#REF!</definedName>
    <definedName name="BuiltIn_AutoFilter___7_8" localSheetId="1">#REF!</definedName>
    <definedName name="BuiltIn_AutoFilter___7_8" localSheetId="4">#REF!</definedName>
    <definedName name="BuiltIn_AutoFilter___7_8" localSheetId="3">#REF!</definedName>
    <definedName name="BuiltIn_AutoFilter___7_8" localSheetId="9">#REF!</definedName>
    <definedName name="BuiltIn_AutoFilter___7_8" localSheetId="10">#REF!</definedName>
    <definedName name="BuiltIn_AutoFilter___7_8" localSheetId="11">#REF!</definedName>
    <definedName name="BuiltIn_AutoFilter___7_8">#REF!</definedName>
    <definedName name="BuiltIn_AutoFilter___7_9" localSheetId="14">#REF!</definedName>
    <definedName name="BuiltIn_AutoFilter___7_9" localSheetId="5">#REF!</definedName>
    <definedName name="BuiltIn_AutoFilter___7_9" localSheetId="7">#REF!</definedName>
    <definedName name="BuiltIn_AutoFilter___7_9" localSheetId="6">#REF!</definedName>
    <definedName name="BuiltIn_AutoFilter___7_9" localSheetId="2">#REF!</definedName>
    <definedName name="BuiltIn_AutoFilter___7_9" localSheetId="8">#REF!</definedName>
    <definedName name="BuiltIn_AutoFilter___7_9" localSheetId="1">#REF!</definedName>
    <definedName name="BuiltIn_AutoFilter___7_9" localSheetId="4">#REF!</definedName>
    <definedName name="BuiltIn_AutoFilter___7_9" localSheetId="3">#REF!</definedName>
    <definedName name="BuiltIn_AutoFilter___7_9" localSheetId="9">#REF!</definedName>
    <definedName name="BuiltIn_AutoFilter___7_9" localSheetId="10">#REF!</definedName>
    <definedName name="BuiltIn_AutoFilter___7_9" localSheetId="11">#REF!</definedName>
    <definedName name="BuiltIn_AutoFilter___7_9">#REF!</definedName>
    <definedName name="BuiltIn_AutoFilter___8" localSheetId="14">#REF!</definedName>
    <definedName name="BuiltIn_AutoFilter___8" localSheetId="5">#REF!</definedName>
    <definedName name="BuiltIn_AutoFilter___8" localSheetId="7">#REF!</definedName>
    <definedName name="BuiltIn_AutoFilter___8" localSheetId="6">#REF!</definedName>
    <definedName name="BuiltIn_AutoFilter___8" localSheetId="2">#REF!</definedName>
    <definedName name="BuiltIn_AutoFilter___8" localSheetId="8">#REF!</definedName>
    <definedName name="BuiltIn_AutoFilter___8" localSheetId="1">#REF!</definedName>
    <definedName name="BuiltIn_AutoFilter___8" localSheetId="4">#REF!</definedName>
    <definedName name="BuiltIn_AutoFilter___8" localSheetId="3">#REF!</definedName>
    <definedName name="BuiltIn_AutoFilter___8" localSheetId="9">#REF!</definedName>
    <definedName name="BuiltIn_AutoFilter___8" localSheetId="10">#REF!</definedName>
    <definedName name="BuiltIn_AutoFilter___8" localSheetId="11">#REF!</definedName>
    <definedName name="BuiltIn_AutoFilter___8">#REF!</definedName>
    <definedName name="BuiltIn_AutoFilter___8_1" localSheetId="14">#REF!</definedName>
    <definedName name="BuiltIn_AutoFilter___8_1" localSheetId="5">#REF!</definedName>
    <definedName name="BuiltIn_AutoFilter___8_1" localSheetId="7">#REF!</definedName>
    <definedName name="BuiltIn_AutoFilter___8_1" localSheetId="6">#REF!</definedName>
    <definedName name="BuiltIn_AutoFilter___8_1" localSheetId="2">#REF!</definedName>
    <definedName name="BuiltIn_AutoFilter___8_1" localSheetId="8">#REF!</definedName>
    <definedName name="BuiltIn_AutoFilter___8_1" localSheetId="1">#REF!</definedName>
    <definedName name="BuiltIn_AutoFilter___8_1" localSheetId="4">#REF!</definedName>
    <definedName name="BuiltIn_AutoFilter___8_1" localSheetId="3">#REF!</definedName>
    <definedName name="BuiltIn_AutoFilter___8_1" localSheetId="9">#REF!</definedName>
    <definedName name="BuiltIn_AutoFilter___8_1" localSheetId="10">#REF!</definedName>
    <definedName name="BuiltIn_AutoFilter___8_1" localSheetId="11">#REF!</definedName>
    <definedName name="BuiltIn_AutoFilter___8_1">#REF!</definedName>
    <definedName name="BuiltIn_AutoFilter___8_10" localSheetId="14">#REF!</definedName>
    <definedName name="BuiltIn_AutoFilter___8_10" localSheetId="5">#REF!</definedName>
    <definedName name="BuiltIn_AutoFilter___8_10" localSheetId="7">#REF!</definedName>
    <definedName name="BuiltIn_AutoFilter___8_10" localSheetId="6">#REF!</definedName>
    <definedName name="BuiltIn_AutoFilter___8_10" localSheetId="2">#REF!</definedName>
    <definedName name="BuiltIn_AutoFilter___8_10" localSheetId="8">#REF!</definedName>
    <definedName name="BuiltIn_AutoFilter___8_10" localSheetId="1">#REF!</definedName>
    <definedName name="BuiltIn_AutoFilter___8_10" localSheetId="4">#REF!</definedName>
    <definedName name="BuiltIn_AutoFilter___8_10" localSheetId="3">#REF!</definedName>
    <definedName name="BuiltIn_AutoFilter___8_10" localSheetId="9">#REF!</definedName>
    <definedName name="BuiltIn_AutoFilter___8_10" localSheetId="10">#REF!</definedName>
    <definedName name="BuiltIn_AutoFilter___8_10" localSheetId="11">#REF!</definedName>
    <definedName name="BuiltIn_AutoFilter___8_10">#REF!</definedName>
    <definedName name="BuiltIn_AutoFilter___8_11" localSheetId="14">#REF!</definedName>
    <definedName name="BuiltIn_AutoFilter___8_11" localSheetId="5">#REF!</definedName>
    <definedName name="BuiltIn_AutoFilter___8_11" localSheetId="7">#REF!</definedName>
    <definedName name="BuiltIn_AutoFilter___8_11" localSheetId="6">#REF!</definedName>
    <definedName name="BuiltIn_AutoFilter___8_11" localSheetId="2">#REF!</definedName>
    <definedName name="BuiltIn_AutoFilter___8_11" localSheetId="8">#REF!</definedName>
    <definedName name="BuiltIn_AutoFilter___8_11" localSheetId="1">#REF!</definedName>
    <definedName name="BuiltIn_AutoFilter___8_11" localSheetId="4">#REF!</definedName>
    <definedName name="BuiltIn_AutoFilter___8_11" localSheetId="3">#REF!</definedName>
    <definedName name="BuiltIn_AutoFilter___8_11" localSheetId="9">#REF!</definedName>
    <definedName name="BuiltIn_AutoFilter___8_11" localSheetId="10">#REF!</definedName>
    <definedName name="BuiltIn_AutoFilter___8_11" localSheetId="11">#REF!</definedName>
    <definedName name="BuiltIn_AutoFilter___8_11">#REF!</definedName>
    <definedName name="BuiltIn_AutoFilter___8_12" localSheetId="14">#REF!</definedName>
    <definedName name="BuiltIn_AutoFilter___8_12" localSheetId="5">#REF!</definedName>
    <definedName name="BuiltIn_AutoFilter___8_12" localSheetId="7">#REF!</definedName>
    <definedName name="BuiltIn_AutoFilter___8_12" localSheetId="6">#REF!</definedName>
    <definedName name="BuiltIn_AutoFilter___8_12" localSheetId="2">#REF!</definedName>
    <definedName name="BuiltIn_AutoFilter___8_12" localSheetId="8">#REF!</definedName>
    <definedName name="BuiltIn_AutoFilter___8_12" localSheetId="1">#REF!</definedName>
    <definedName name="BuiltIn_AutoFilter___8_12" localSheetId="4">#REF!</definedName>
    <definedName name="BuiltIn_AutoFilter___8_12" localSheetId="3">#REF!</definedName>
    <definedName name="BuiltIn_AutoFilter___8_12" localSheetId="9">#REF!</definedName>
    <definedName name="BuiltIn_AutoFilter___8_12" localSheetId="10">#REF!</definedName>
    <definedName name="BuiltIn_AutoFilter___8_12" localSheetId="11">#REF!</definedName>
    <definedName name="BuiltIn_AutoFilter___8_12">#REF!</definedName>
    <definedName name="BuiltIn_AutoFilter___8_13" localSheetId="14">#REF!</definedName>
    <definedName name="BuiltIn_AutoFilter___8_13" localSheetId="5">#REF!</definedName>
    <definedName name="BuiltIn_AutoFilter___8_13" localSheetId="7">#REF!</definedName>
    <definedName name="BuiltIn_AutoFilter___8_13" localSheetId="6">#REF!</definedName>
    <definedName name="BuiltIn_AutoFilter___8_13" localSheetId="2">#REF!</definedName>
    <definedName name="BuiltIn_AutoFilter___8_13" localSheetId="8">#REF!</definedName>
    <definedName name="BuiltIn_AutoFilter___8_13" localSheetId="1">#REF!</definedName>
    <definedName name="BuiltIn_AutoFilter___8_13" localSheetId="4">#REF!</definedName>
    <definedName name="BuiltIn_AutoFilter___8_13" localSheetId="3">#REF!</definedName>
    <definedName name="BuiltIn_AutoFilter___8_13" localSheetId="9">#REF!</definedName>
    <definedName name="BuiltIn_AutoFilter___8_13" localSheetId="10">#REF!</definedName>
    <definedName name="BuiltIn_AutoFilter___8_13" localSheetId="11">#REF!</definedName>
    <definedName name="BuiltIn_AutoFilter___8_13">#REF!</definedName>
    <definedName name="BuiltIn_AutoFilter___8_14" localSheetId="14">#REF!</definedName>
    <definedName name="BuiltIn_AutoFilter___8_14" localSheetId="5">#REF!</definedName>
    <definedName name="BuiltIn_AutoFilter___8_14" localSheetId="7">#REF!</definedName>
    <definedName name="BuiltIn_AutoFilter___8_14" localSheetId="6">#REF!</definedName>
    <definedName name="BuiltIn_AutoFilter___8_14" localSheetId="2">#REF!</definedName>
    <definedName name="BuiltIn_AutoFilter___8_14" localSheetId="8">#REF!</definedName>
    <definedName name="BuiltIn_AutoFilter___8_14" localSheetId="1">#REF!</definedName>
    <definedName name="BuiltIn_AutoFilter___8_14" localSheetId="4">#REF!</definedName>
    <definedName name="BuiltIn_AutoFilter___8_14" localSheetId="3">#REF!</definedName>
    <definedName name="BuiltIn_AutoFilter___8_14" localSheetId="9">#REF!</definedName>
    <definedName name="BuiltIn_AutoFilter___8_14" localSheetId="10">#REF!</definedName>
    <definedName name="BuiltIn_AutoFilter___8_14" localSheetId="11">#REF!</definedName>
    <definedName name="BuiltIn_AutoFilter___8_14">#REF!</definedName>
    <definedName name="BuiltIn_AutoFilter___8_15" localSheetId="14">#REF!</definedName>
    <definedName name="BuiltIn_AutoFilter___8_15" localSheetId="5">#REF!</definedName>
    <definedName name="BuiltIn_AutoFilter___8_15" localSheetId="7">#REF!</definedName>
    <definedName name="BuiltIn_AutoFilter___8_15" localSheetId="6">#REF!</definedName>
    <definedName name="BuiltIn_AutoFilter___8_15" localSheetId="2">#REF!</definedName>
    <definedName name="BuiltIn_AutoFilter___8_15" localSheetId="8">#REF!</definedName>
    <definedName name="BuiltIn_AutoFilter___8_15" localSheetId="1">#REF!</definedName>
    <definedName name="BuiltIn_AutoFilter___8_15" localSheetId="4">#REF!</definedName>
    <definedName name="BuiltIn_AutoFilter___8_15" localSheetId="3">#REF!</definedName>
    <definedName name="BuiltIn_AutoFilter___8_15" localSheetId="9">#REF!</definedName>
    <definedName name="BuiltIn_AutoFilter___8_15" localSheetId="10">#REF!</definedName>
    <definedName name="BuiltIn_AutoFilter___8_15" localSheetId="11">#REF!</definedName>
    <definedName name="BuiltIn_AutoFilter___8_15">#REF!</definedName>
    <definedName name="BuiltIn_AutoFilter___8_16" localSheetId="14">#REF!</definedName>
    <definedName name="BuiltIn_AutoFilter___8_16" localSheetId="5">#REF!</definedName>
    <definedName name="BuiltIn_AutoFilter___8_16" localSheetId="7">#REF!</definedName>
    <definedName name="BuiltIn_AutoFilter___8_16" localSheetId="6">#REF!</definedName>
    <definedName name="BuiltIn_AutoFilter___8_16" localSheetId="2">#REF!</definedName>
    <definedName name="BuiltIn_AutoFilter___8_16" localSheetId="8">#REF!</definedName>
    <definedName name="BuiltIn_AutoFilter___8_16" localSheetId="1">#REF!</definedName>
    <definedName name="BuiltIn_AutoFilter___8_16" localSheetId="4">#REF!</definedName>
    <definedName name="BuiltIn_AutoFilter___8_16" localSheetId="3">#REF!</definedName>
    <definedName name="BuiltIn_AutoFilter___8_16" localSheetId="9">#REF!</definedName>
    <definedName name="BuiltIn_AutoFilter___8_16" localSheetId="10">#REF!</definedName>
    <definedName name="BuiltIn_AutoFilter___8_16" localSheetId="11">#REF!</definedName>
    <definedName name="BuiltIn_AutoFilter___8_16">#REF!</definedName>
    <definedName name="BuiltIn_AutoFilter___8_17" localSheetId="14">#REF!</definedName>
    <definedName name="BuiltIn_AutoFilter___8_17" localSheetId="5">#REF!</definedName>
    <definedName name="BuiltIn_AutoFilter___8_17" localSheetId="7">#REF!</definedName>
    <definedName name="BuiltIn_AutoFilter___8_17" localSheetId="6">#REF!</definedName>
    <definedName name="BuiltIn_AutoFilter___8_17" localSheetId="2">#REF!</definedName>
    <definedName name="BuiltIn_AutoFilter___8_17" localSheetId="8">#REF!</definedName>
    <definedName name="BuiltIn_AutoFilter___8_17" localSheetId="1">#REF!</definedName>
    <definedName name="BuiltIn_AutoFilter___8_17" localSheetId="4">#REF!</definedName>
    <definedName name="BuiltIn_AutoFilter___8_17" localSheetId="3">#REF!</definedName>
    <definedName name="BuiltIn_AutoFilter___8_17" localSheetId="9">#REF!</definedName>
    <definedName name="BuiltIn_AutoFilter___8_17" localSheetId="10">#REF!</definedName>
    <definedName name="BuiltIn_AutoFilter___8_17" localSheetId="11">#REF!</definedName>
    <definedName name="BuiltIn_AutoFilter___8_17">#REF!</definedName>
    <definedName name="BuiltIn_AutoFilter___8_18" localSheetId="14">#REF!</definedName>
    <definedName name="BuiltIn_AutoFilter___8_18" localSheetId="5">#REF!</definedName>
    <definedName name="BuiltIn_AutoFilter___8_18" localSheetId="7">#REF!</definedName>
    <definedName name="BuiltIn_AutoFilter___8_18" localSheetId="6">#REF!</definedName>
    <definedName name="BuiltIn_AutoFilter___8_18" localSheetId="2">#REF!</definedName>
    <definedName name="BuiltIn_AutoFilter___8_18" localSheetId="8">#REF!</definedName>
    <definedName name="BuiltIn_AutoFilter___8_18" localSheetId="1">#REF!</definedName>
    <definedName name="BuiltIn_AutoFilter___8_18" localSheetId="4">#REF!</definedName>
    <definedName name="BuiltIn_AutoFilter___8_18" localSheetId="3">#REF!</definedName>
    <definedName name="BuiltIn_AutoFilter___8_18" localSheetId="9">#REF!</definedName>
    <definedName name="BuiltIn_AutoFilter___8_18" localSheetId="10">#REF!</definedName>
    <definedName name="BuiltIn_AutoFilter___8_18" localSheetId="11">#REF!</definedName>
    <definedName name="BuiltIn_AutoFilter___8_18">#REF!</definedName>
    <definedName name="BuiltIn_AutoFilter___8_19" localSheetId="14">#REF!</definedName>
    <definedName name="BuiltIn_AutoFilter___8_19" localSheetId="5">#REF!</definedName>
    <definedName name="BuiltIn_AutoFilter___8_19" localSheetId="7">#REF!</definedName>
    <definedName name="BuiltIn_AutoFilter___8_19" localSheetId="6">#REF!</definedName>
    <definedName name="BuiltIn_AutoFilter___8_19" localSheetId="2">#REF!</definedName>
    <definedName name="BuiltIn_AutoFilter___8_19" localSheetId="8">#REF!</definedName>
    <definedName name="BuiltIn_AutoFilter___8_19" localSheetId="1">#REF!</definedName>
    <definedName name="BuiltIn_AutoFilter___8_19" localSheetId="4">#REF!</definedName>
    <definedName name="BuiltIn_AutoFilter___8_19" localSheetId="3">#REF!</definedName>
    <definedName name="BuiltIn_AutoFilter___8_19" localSheetId="9">#REF!</definedName>
    <definedName name="BuiltIn_AutoFilter___8_19" localSheetId="10">#REF!</definedName>
    <definedName name="BuiltIn_AutoFilter___8_19" localSheetId="11">#REF!</definedName>
    <definedName name="BuiltIn_AutoFilter___8_19">#REF!</definedName>
    <definedName name="BuiltIn_AutoFilter___8_2" localSheetId="14">#REF!</definedName>
    <definedName name="BuiltIn_AutoFilter___8_2" localSheetId="5">#REF!</definedName>
    <definedName name="BuiltIn_AutoFilter___8_2" localSheetId="7">#REF!</definedName>
    <definedName name="BuiltIn_AutoFilter___8_2" localSheetId="6">#REF!</definedName>
    <definedName name="BuiltIn_AutoFilter___8_2" localSheetId="2">#REF!</definedName>
    <definedName name="BuiltIn_AutoFilter___8_2" localSheetId="8">#REF!</definedName>
    <definedName name="BuiltIn_AutoFilter___8_2" localSheetId="1">#REF!</definedName>
    <definedName name="BuiltIn_AutoFilter___8_2" localSheetId="4">#REF!</definedName>
    <definedName name="BuiltIn_AutoFilter___8_2" localSheetId="3">#REF!</definedName>
    <definedName name="BuiltIn_AutoFilter___8_2" localSheetId="9">#REF!</definedName>
    <definedName name="BuiltIn_AutoFilter___8_2" localSheetId="10">#REF!</definedName>
    <definedName name="BuiltIn_AutoFilter___8_2" localSheetId="11">#REF!</definedName>
    <definedName name="BuiltIn_AutoFilter___8_2">#REF!</definedName>
    <definedName name="BuiltIn_AutoFilter___8_20" localSheetId="14">#REF!</definedName>
    <definedName name="BuiltIn_AutoFilter___8_20" localSheetId="5">#REF!</definedName>
    <definedName name="BuiltIn_AutoFilter___8_20" localSheetId="7">#REF!</definedName>
    <definedName name="BuiltIn_AutoFilter___8_20" localSheetId="6">#REF!</definedName>
    <definedName name="BuiltIn_AutoFilter___8_20" localSheetId="2">#REF!</definedName>
    <definedName name="BuiltIn_AutoFilter___8_20" localSheetId="8">#REF!</definedName>
    <definedName name="BuiltIn_AutoFilter___8_20" localSheetId="1">#REF!</definedName>
    <definedName name="BuiltIn_AutoFilter___8_20" localSheetId="4">#REF!</definedName>
    <definedName name="BuiltIn_AutoFilter___8_20" localSheetId="3">#REF!</definedName>
    <definedName name="BuiltIn_AutoFilter___8_20" localSheetId="9">#REF!</definedName>
    <definedName name="BuiltIn_AutoFilter___8_20" localSheetId="10">#REF!</definedName>
    <definedName name="BuiltIn_AutoFilter___8_20" localSheetId="11">#REF!</definedName>
    <definedName name="BuiltIn_AutoFilter___8_20">#REF!</definedName>
    <definedName name="BuiltIn_AutoFilter___8_21" localSheetId="14">#REF!</definedName>
    <definedName name="BuiltIn_AutoFilter___8_21" localSheetId="5">#REF!</definedName>
    <definedName name="BuiltIn_AutoFilter___8_21" localSheetId="7">#REF!</definedName>
    <definedName name="BuiltIn_AutoFilter___8_21" localSheetId="6">#REF!</definedName>
    <definedName name="BuiltIn_AutoFilter___8_21" localSheetId="2">#REF!</definedName>
    <definedName name="BuiltIn_AutoFilter___8_21" localSheetId="8">#REF!</definedName>
    <definedName name="BuiltIn_AutoFilter___8_21" localSheetId="1">#REF!</definedName>
    <definedName name="BuiltIn_AutoFilter___8_21" localSheetId="4">#REF!</definedName>
    <definedName name="BuiltIn_AutoFilter___8_21" localSheetId="3">#REF!</definedName>
    <definedName name="BuiltIn_AutoFilter___8_21" localSheetId="9">#REF!</definedName>
    <definedName name="BuiltIn_AutoFilter___8_21" localSheetId="10">#REF!</definedName>
    <definedName name="BuiltIn_AutoFilter___8_21" localSheetId="11">#REF!</definedName>
    <definedName name="BuiltIn_AutoFilter___8_21">#REF!</definedName>
    <definedName name="BuiltIn_AutoFilter___8_22" localSheetId="14">#REF!</definedName>
    <definedName name="BuiltIn_AutoFilter___8_22" localSheetId="5">#REF!</definedName>
    <definedName name="BuiltIn_AutoFilter___8_22" localSheetId="7">#REF!</definedName>
    <definedName name="BuiltIn_AutoFilter___8_22" localSheetId="6">#REF!</definedName>
    <definedName name="BuiltIn_AutoFilter___8_22" localSheetId="2">#REF!</definedName>
    <definedName name="BuiltIn_AutoFilter___8_22" localSheetId="8">#REF!</definedName>
    <definedName name="BuiltIn_AutoFilter___8_22" localSheetId="1">#REF!</definedName>
    <definedName name="BuiltIn_AutoFilter___8_22" localSheetId="4">#REF!</definedName>
    <definedName name="BuiltIn_AutoFilter___8_22" localSheetId="3">#REF!</definedName>
    <definedName name="BuiltIn_AutoFilter___8_22" localSheetId="9">#REF!</definedName>
    <definedName name="BuiltIn_AutoFilter___8_22" localSheetId="10">#REF!</definedName>
    <definedName name="BuiltIn_AutoFilter___8_22" localSheetId="11">#REF!</definedName>
    <definedName name="BuiltIn_AutoFilter___8_22">#REF!</definedName>
    <definedName name="BuiltIn_AutoFilter___8_23" localSheetId="14">#REF!</definedName>
    <definedName name="BuiltIn_AutoFilter___8_23" localSheetId="5">#REF!</definedName>
    <definedName name="BuiltIn_AutoFilter___8_23" localSheetId="7">#REF!</definedName>
    <definedName name="BuiltIn_AutoFilter___8_23" localSheetId="6">#REF!</definedName>
    <definedName name="BuiltIn_AutoFilter___8_23" localSheetId="2">#REF!</definedName>
    <definedName name="BuiltIn_AutoFilter___8_23" localSheetId="8">#REF!</definedName>
    <definedName name="BuiltIn_AutoFilter___8_23" localSheetId="1">#REF!</definedName>
    <definedName name="BuiltIn_AutoFilter___8_23" localSheetId="4">#REF!</definedName>
    <definedName name="BuiltIn_AutoFilter___8_23" localSheetId="3">#REF!</definedName>
    <definedName name="BuiltIn_AutoFilter___8_23" localSheetId="9">#REF!</definedName>
    <definedName name="BuiltIn_AutoFilter___8_23" localSheetId="10">#REF!</definedName>
    <definedName name="BuiltIn_AutoFilter___8_23" localSheetId="11">#REF!</definedName>
    <definedName name="BuiltIn_AutoFilter___8_23">#REF!</definedName>
    <definedName name="BuiltIn_AutoFilter___8_24" localSheetId="14">#REF!</definedName>
    <definedName name="BuiltIn_AutoFilter___8_24" localSheetId="5">#REF!</definedName>
    <definedName name="BuiltIn_AutoFilter___8_24" localSheetId="7">#REF!</definedName>
    <definedName name="BuiltIn_AutoFilter___8_24" localSheetId="6">#REF!</definedName>
    <definedName name="BuiltIn_AutoFilter___8_24" localSheetId="2">#REF!</definedName>
    <definedName name="BuiltIn_AutoFilter___8_24" localSheetId="8">#REF!</definedName>
    <definedName name="BuiltIn_AutoFilter___8_24" localSheetId="1">#REF!</definedName>
    <definedName name="BuiltIn_AutoFilter___8_24" localSheetId="4">#REF!</definedName>
    <definedName name="BuiltIn_AutoFilter___8_24" localSheetId="3">#REF!</definedName>
    <definedName name="BuiltIn_AutoFilter___8_24" localSheetId="9">#REF!</definedName>
    <definedName name="BuiltIn_AutoFilter___8_24" localSheetId="10">#REF!</definedName>
    <definedName name="BuiltIn_AutoFilter___8_24" localSheetId="11">#REF!</definedName>
    <definedName name="BuiltIn_AutoFilter___8_24">#REF!</definedName>
    <definedName name="BuiltIn_AutoFilter___8_25" localSheetId="14">#REF!</definedName>
    <definedName name="BuiltIn_AutoFilter___8_25" localSheetId="5">#REF!</definedName>
    <definedName name="BuiltIn_AutoFilter___8_25" localSheetId="7">#REF!</definedName>
    <definedName name="BuiltIn_AutoFilter___8_25" localSheetId="6">#REF!</definedName>
    <definedName name="BuiltIn_AutoFilter___8_25" localSheetId="2">#REF!</definedName>
    <definedName name="BuiltIn_AutoFilter___8_25" localSheetId="8">#REF!</definedName>
    <definedName name="BuiltIn_AutoFilter___8_25" localSheetId="1">#REF!</definedName>
    <definedName name="BuiltIn_AutoFilter___8_25" localSheetId="4">#REF!</definedName>
    <definedName name="BuiltIn_AutoFilter___8_25" localSheetId="3">#REF!</definedName>
    <definedName name="BuiltIn_AutoFilter___8_25" localSheetId="9">#REF!</definedName>
    <definedName name="BuiltIn_AutoFilter___8_25" localSheetId="10">#REF!</definedName>
    <definedName name="BuiltIn_AutoFilter___8_25" localSheetId="11">#REF!</definedName>
    <definedName name="BuiltIn_AutoFilter___8_25">#REF!</definedName>
    <definedName name="BuiltIn_AutoFilter___8_26" localSheetId="14">#REF!</definedName>
    <definedName name="BuiltIn_AutoFilter___8_26" localSheetId="5">#REF!</definedName>
    <definedName name="BuiltIn_AutoFilter___8_26" localSheetId="7">#REF!</definedName>
    <definedName name="BuiltIn_AutoFilter___8_26" localSheetId="6">#REF!</definedName>
    <definedName name="BuiltIn_AutoFilter___8_26" localSheetId="2">#REF!</definedName>
    <definedName name="BuiltIn_AutoFilter___8_26" localSheetId="8">#REF!</definedName>
    <definedName name="BuiltIn_AutoFilter___8_26" localSheetId="1">#REF!</definedName>
    <definedName name="BuiltIn_AutoFilter___8_26" localSheetId="4">#REF!</definedName>
    <definedName name="BuiltIn_AutoFilter___8_26" localSheetId="3">#REF!</definedName>
    <definedName name="BuiltIn_AutoFilter___8_26" localSheetId="9">#REF!</definedName>
    <definedName name="BuiltIn_AutoFilter___8_26" localSheetId="10">#REF!</definedName>
    <definedName name="BuiltIn_AutoFilter___8_26" localSheetId="11">#REF!</definedName>
    <definedName name="BuiltIn_AutoFilter___8_26">#REF!</definedName>
    <definedName name="BuiltIn_AutoFilter___8_27" localSheetId="14">#REF!</definedName>
    <definedName name="BuiltIn_AutoFilter___8_27" localSheetId="5">#REF!</definedName>
    <definedName name="BuiltIn_AutoFilter___8_27" localSheetId="7">#REF!</definedName>
    <definedName name="BuiltIn_AutoFilter___8_27" localSheetId="6">#REF!</definedName>
    <definedName name="BuiltIn_AutoFilter___8_27" localSheetId="2">#REF!</definedName>
    <definedName name="BuiltIn_AutoFilter___8_27" localSheetId="8">#REF!</definedName>
    <definedName name="BuiltIn_AutoFilter___8_27" localSheetId="1">#REF!</definedName>
    <definedName name="BuiltIn_AutoFilter___8_27" localSheetId="4">#REF!</definedName>
    <definedName name="BuiltIn_AutoFilter___8_27" localSheetId="3">#REF!</definedName>
    <definedName name="BuiltIn_AutoFilter___8_27" localSheetId="9">#REF!</definedName>
    <definedName name="BuiltIn_AutoFilter___8_27" localSheetId="10">#REF!</definedName>
    <definedName name="BuiltIn_AutoFilter___8_27" localSheetId="11">#REF!</definedName>
    <definedName name="BuiltIn_AutoFilter___8_27">#REF!</definedName>
    <definedName name="BuiltIn_AutoFilter___8_28" localSheetId="14">#REF!</definedName>
    <definedName name="BuiltIn_AutoFilter___8_28" localSheetId="5">#REF!</definedName>
    <definedName name="BuiltIn_AutoFilter___8_28" localSheetId="7">#REF!</definedName>
    <definedName name="BuiltIn_AutoFilter___8_28" localSheetId="6">#REF!</definedName>
    <definedName name="BuiltIn_AutoFilter___8_28" localSheetId="2">#REF!</definedName>
    <definedName name="BuiltIn_AutoFilter___8_28" localSheetId="8">#REF!</definedName>
    <definedName name="BuiltIn_AutoFilter___8_28" localSheetId="1">#REF!</definedName>
    <definedName name="BuiltIn_AutoFilter___8_28" localSheetId="4">#REF!</definedName>
    <definedName name="BuiltIn_AutoFilter___8_28" localSheetId="3">#REF!</definedName>
    <definedName name="BuiltIn_AutoFilter___8_28" localSheetId="9">#REF!</definedName>
    <definedName name="BuiltIn_AutoFilter___8_28" localSheetId="10">#REF!</definedName>
    <definedName name="BuiltIn_AutoFilter___8_28" localSheetId="11">#REF!</definedName>
    <definedName name="BuiltIn_AutoFilter___8_28">#REF!</definedName>
    <definedName name="BuiltIn_AutoFilter___8_29" localSheetId="14">#REF!</definedName>
    <definedName name="BuiltIn_AutoFilter___8_29" localSheetId="5">#REF!</definedName>
    <definedName name="BuiltIn_AutoFilter___8_29" localSheetId="7">#REF!</definedName>
    <definedName name="BuiltIn_AutoFilter___8_29" localSheetId="6">#REF!</definedName>
    <definedName name="BuiltIn_AutoFilter___8_29" localSheetId="2">#REF!</definedName>
    <definedName name="BuiltIn_AutoFilter___8_29" localSheetId="8">#REF!</definedName>
    <definedName name="BuiltIn_AutoFilter___8_29" localSheetId="1">#REF!</definedName>
    <definedName name="BuiltIn_AutoFilter___8_29" localSheetId="4">#REF!</definedName>
    <definedName name="BuiltIn_AutoFilter___8_29" localSheetId="3">#REF!</definedName>
    <definedName name="BuiltIn_AutoFilter___8_29" localSheetId="9">#REF!</definedName>
    <definedName name="BuiltIn_AutoFilter___8_29" localSheetId="10">#REF!</definedName>
    <definedName name="BuiltIn_AutoFilter___8_29" localSheetId="11">#REF!</definedName>
    <definedName name="BuiltIn_AutoFilter___8_29">#REF!</definedName>
    <definedName name="BuiltIn_AutoFilter___8_3" localSheetId="14">#REF!</definedName>
    <definedName name="BuiltIn_AutoFilter___8_3" localSheetId="5">#REF!</definedName>
    <definedName name="BuiltIn_AutoFilter___8_3" localSheetId="7">#REF!</definedName>
    <definedName name="BuiltIn_AutoFilter___8_3" localSheetId="6">#REF!</definedName>
    <definedName name="BuiltIn_AutoFilter___8_3" localSheetId="2">#REF!</definedName>
    <definedName name="BuiltIn_AutoFilter___8_3" localSheetId="8">#REF!</definedName>
    <definedName name="BuiltIn_AutoFilter___8_3" localSheetId="1">#REF!</definedName>
    <definedName name="BuiltIn_AutoFilter___8_3" localSheetId="4">#REF!</definedName>
    <definedName name="BuiltIn_AutoFilter___8_3" localSheetId="3">#REF!</definedName>
    <definedName name="BuiltIn_AutoFilter___8_3" localSheetId="9">#REF!</definedName>
    <definedName name="BuiltIn_AutoFilter___8_3" localSheetId="10">#REF!</definedName>
    <definedName name="BuiltIn_AutoFilter___8_3" localSheetId="11">#REF!</definedName>
    <definedName name="BuiltIn_AutoFilter___8_3">#REF!</definedName>
    <definedName name="BuiltIn_AutoFilter___8_30" localSheetId="14">#REF!</definedName>
    <definedName name="BuiltIn_AutoFilter___8_30" localSheetId="5">#REF!</definedName>
    <definedName name="BuiltIn_AutoFilter___8_30" localSheetId="7">#REF!</definedName>
    <definedName name="BuiltIn_AutoFilter___8_30" localSheetId="6">#REF!</definedName>
    <definedName name="BuiltIn_AutoFilter___8_30" localSheetId="2">#REF!</definedName>
    <definedName name="BuiltIn_AutoFilter___8_30" localSheetId="8">#REF!</definedName>
    <definedName name="BuiltIn_AutoFilter___8_30" localSheetId="1">#REF!</definedName>
    <definedName name="BuiltIn_AutoFilter___8_30" localSheetId="4">#REF!</definedName>
    <definedName name="BuiltIn_AutoFilter___8_30" localSheetId="3">#REF!</definedName>
    <definedName name="BuiltIn_AutoFilter___8_30" localSheetId="9">#REF!</definedName>
    <definedName name="BuiltIn_AutoFilter___8_30" localSheetId="10">#REF!</definedName>
    <definedName name="BuiltIn_AutoFilter___8_30" localSheetId="11">#REF!</definedName>
    <definedName name="BuiltIn_AutoFilter___8_30">#REF!</definedName>
    <definedName name="BuiltIn_AutoFilter___8_31" localSheetId="14">#REF!</definedName>
    <definedName name="BuiltIn_AutoFilter___8_31" localSheetId="5">#REF!</definedName>
    <definedName name="BuiltIn_AutoFilter___8_31" localSheetId="7">#REF!</definedName>
    <definedName name="BuiltIn_AutoFilter___8_31" localSheetId="6">#REF!</definedName>
    <definedName name="BuiltIn_AutoFilter___8_31" localSheetId="2">#REF!</definedName>
    <definedName name="BuiltIn_AutoFilter___8_31" localSheetId="8">#REF!</definedName>
    <definedName name="BuiltIn_AutoFilter___8_31" localSheetId="1">#REF!</definedName>
    <definedName name="BuiltIn_AutoFilter___8_31" localSheetId="4">#REF!</definedName>
    <definedName name="BuiltIn_AutoFilter___8_31" localSheetId="3">#REF!</definedName>
    <definedName name="BuiltIn_AutoFilter___8_31" localSheetId="9">#REF!</definedName>
    <definedName name="BuiltIn_AutoFilter___8_31" localSheetId="10">#REF!</definedName>
    <definedName name="BuiltIn_AutoFilter___8_31" localSheetId="11">#REF!</definedName>
    <definedName name="BuiltIn_AutoFilter___8_31">#REF!</definedName>
    <definedName name="BuiltIn_AutoFilter___8_32" localSheetId="14">#REF!</definedName>
    <definedName name="BuiltIn_AutoFilter___8_32" localSheetId="5">#REF!</definedName>
    <definedName name="BuiltIn_AutoFilter___8_32" localSheetId="7">#REF!</definedName>
    <definedName name="BuiltIn_AutoFilter___8_32" localSheetId="6">#REF!</definedName>
    <definedName name="BuiltIn_AutoFilter___8_32" localSheetId="2">#REF!</definedName>
    <definedName name="BuiltIn_AutoFilter___8_32" localSheetId="8">#REF!</definedName>
    <definedName name="BuiltIn_AutoFilter___8_32" localSheetId="1">#REF!</definedName>
    <definedName name="BuiltIn_AutoFilter___8_32" localSheetId="4">#REF!</definedName>
    <definedName name="BuiltIn_AutoFilter___8_32" localSheetId="3">#REF!</definedName>
    <definedName name="BuiltIn_AutoFilter___8_32" localSheetId="9">#REF!</definedName>
    <definedName name="BuiltIn_AutoFilter___8_32" localSheetId="10">#REF!</definedName>
    <definedName name="BuiltIn_AutoFilter___8_32" localSheetId="11">#REF!</definedName>
    <definedName name="BuiltIn_AutoFilter___8_32">#REF!</definedName>
    <definedName name="BuiltIn_AutoFilter___8_4" localSheetId="14">#REF!</definedName>
    <definedName name="BuiltIn_AutoFilter___8_4" localSheetId="5">#REF!</definedName>
    <definedName name="BuiltIn_AutoFilter___8_4" localSheetId="7">#REF!</definedName>
    <definedName name="BuiltIn_AutoFilter___8_4" localSheetId="6">#REF!</definedName>
    <definedName name="BuiltIn_AutoFilter___8_4" localSheetId="2">#REF!</definedName>
    <definedName name="BuiltIn_AutoFilter___8_4" localSheetId="8">#REF!</definedName>
    <definedName name="BuiltIn_AutoFilter___8_4" localSheetId="1">#REF!</definedName>
    <definedName name="BuiltIn_AutoFilter___8_4" localSheetId="4">#REF!</definedName>
    <definedName name="BuiltIn_AutoFilter___8_4" localSheetId="3">#REF!</definedName>
    <definedName name="BuiltIn_AutoFilter___8_4" localSheetId="9">#REF!</definedName>
    <definedName name="BuiltIn_AutoFilter___8_4" localSheetId="10">#REF!</definedName>
    <definedName name="BuiltIn_AutoFilter___8_4" localSheetId="11">#REF!</definedName>
    <definedName name="BuiltIn_AutoFilter___8_4">#REF!</definedName>
    <definedName name="BuiltIn_AutoFilter___8_5" localSheetId="14">#REF!</definedName>
    <definedName name="BuiltIn_AutoFilter___8_5" localSheetId="5">#REF!</definedName>
    <definedName name="BuiltIn_AutoFilter___8_5" localSheetId="7">#REF!</definedName>
    <definedName name="BuiltIn_AutoFilter___8_5" localSheetId="6">#REF!</definedName>
    <definedName name="BuiltIn_AutoFilter___8_5" localSheetId="2">#REF!</definedName>
    <definedName name="BuiltIn_AutoFilter___8_5" localSheetId="8">#REF!</definedName>
    <definedName name="BuiltIn_AutoFilter___8_5" localSheetId="1">#REF!</definedName>
    <definedName name="BuiltIn_AutoFilter___8_5" localSheetId="4">#REF!</definedName>
    <definedName name="BuiltIn_AutoFilter___8_5" localSheetId="3">#REF!</definedName>
    <definedName name="BuiltIn_AutoFilter___8_5" localSheetId="9">#REF!</definedName>
    <definedName name="BuiltIn_AutoFilter___8_5" localSheetId="10">#REF!</definedName>
    <definedName name="BuiltIn_AutoFilter___8_5" localSheetId="11">#REF!</definedName>
    <definedName name="BuiltIn_AutoFilter___8_5">#REF!</definedName>
    <definedName name="BuiltIn_AutoFilter___8_6" localSheetId="14">#REF!</definedName>
    <definedName name="BuiltIn_AutoFilter___8_6" localSheetId="5">#REF!</definedName>
    <definedName name="BuiltIn_AutoFilter___8_6" localSheetId="7">#REF!</definedName>
    <definedName name="BuiltIn_AutoFilter___8_6" localSheetId="6">#REF!</definedName>
    <definedName name="BuiltIn_AutoFilter___8_6" localSheetId="2">#REF!</definedName>
    <definedName name="BuiltIn_AutoFilter___8_6" localSheetId="8">#REF!</definedName>
    <definedName name="BuiltIn_AutoFilter___8_6" localSheetId="1">#REF!</definedName>
    <definedName name="BuiltIn_AutoFilter___8_6" localSheetId="4">#REF!</definedName>
    <definedName name="BuiltIn_AutoFilter___8_6" localSheetId="3">#REF!</definedName>
    <definedName name="BuiltIn_AutoFilter___8_6" localSheetId="9">#REF!</definedName>
    <definedName name="BuiltIn_AutoFilter___8_6" localSheetId="10">#REF!</definedName>
    <definedName name="BuiltIn_AutoFilter___8_6" localSheetId="11">#REF!</definedName>
    <definedName name="BuiltIn_AutoFilter___8_6">#REF!</definedName>
    <definedName name="BuiltIn_AutoFilter___8_7" localSheetId="14">#REF!</definedName>
    <definedName name="BuiltIn_AutoFilter___8_7" localSheetId="5">#REF!</definedName>
    <definedName name="BuiltIn_AutoFilter___8_7" localSheetId="7">#REF!</definedName>
    <definedName name="BuiltIn_AutoFilter___8_7" localSheetId="6">#REF!</definedName>
    <definedName name="BuiltIn_AutoFilter___8_7" localSheetId="2">#REF!</definedName>
    <definedName name="BuiltIn_AutoFilter___8_7" localSheetId="8">#REF!</definedName>
    <definedName name="BuiltIn_AutoFilter___8_7" localSheetId="1">#REF!</definedName>
    <definedName name="BuiltIn_AutoFilter___8_7" localSheetId="4">#REF!</definedName>
    <definedName name="BuiltIn_AutoFilter___8_7" localSheetId="3">#REF!</definedName>
    <definedName name="BuiltIn_AutoFilter___8_7" localSheetId="9">#REF!</definedName>
    <definedName name="BuiltIn_AutoFilter___8_7" localSheetId="10">#REF!</definedName>
    <definedName name="BuiltIn_AutoFilter___8_7" localSheetId="11">#REF!</definedName>
    <definedName name="BuiltIn_AutoFilter___8_7">#REF!</definedName>
    <definedName name="BuiltIn_AutoFilter___8_8" localSheetId="14">#REF!</definedName>
    <definedName name="BuiltIn_AutoFilter___8_8" localSheetId="5">#REF!</definedName>
    <definedName name="BuiltIn_AutoFilter___8_8" localSheetId="7">#REF!</definedName>
    <definedName name="BuiltIn_AutoFilter___8_8" localSheetId="6">#REF!</definedName>
    <definedName name="BuiltIn_AutoFilter___8_8" localSheetId="2">#REF!</definedName>
    <definedName name="BuiltIn_AutoFilter___8_8" localSheetId="8">#REF!</definedName>
    <definedName name="BuiltIn_AutoFilter___8_8" localSheetId="1">#REF!</definedName>
    <definedName name="BuiltIn_AutoFilter___8_8" localSheetId="4">#REF!</definedName>
    <definedName name="BuiltIn_AutoFilter___8_8" localSheetId="3">#REF!</definedName>
    <definedName name="BuiltIn_AutoFilter___8_8" localSheetId="9">#REF!</definedName>
    <definedName name="BuiltIn_AutoFilter___8_8" localSheetId="10">#REF!</definedName>
    <definedName name="BuiltIn_AutoFilter___8_8" localSheetId="11">#REF!</definedName>
    <definedName name="BuiltIn_AutoFilter___8_8">#REF!</definedName>
    <definedName name="BuiltIn_AutoFilter___8_9" localSheetId="14">#REF!</definedName>
    <definedName name="BuiltIn_AutoFilter___8_9" localSheetId="5">#REF!</definedName>
    <definedName name="BuiltIn_AutoFilter___8_9" localSheetId="7">#REF!</definedName>
    <definedName name="BuiltIn_AutoFilter___8_9" localSheetId="6">#REF!</definedName>
    <definedName name="BuiltIn_AutoFilter___8_9" localSheetId="2">#REF!</definedName>
    <definedName name="BuiltIn_AutoFilter___8_9" localSheetId="8">#REF!</definedName>
    <definedName name="BuiltIn_AutoFilter___8_9" localSheetId="1">#REF!</definedName>
    <definedName name="BuiltIn_AutoFilter___8_9" localSheetId="4">#REF!</definedName>
    <definedName name="BuiltIn_AutoFilter___8_9" localSheetId="3">#REF!</definedName>
    <definedName name="BuiltIn_AutoFilter___8_9" localSheetId="9">#REF!</definedName>
    <definedName name="BuiltIn_AutoFilter___8_9" localSheetId="10">#REF!</definedName>
    <definedName name="BuiltIn_AutoFilter___8_9" localSheetId="11">#REF!</definedName>
    <definedName name="BuiltIn_AutoFilter___8_9">#REF!</definedName>
    <definedName name="BuiltIn_Print_Area" localSheetId="14">#REF!</definedName>
    <definedName name="BuiltIn_Print_Area" localSheetId="5">#REF!</definedName>
    <definedName name="BuiltIn_Print_Area" localSheetId="7">#REF!</definedName>
    <definedName name="BuiltIn_Print_Area" localSheetId="6">#REF!</definedName>
    <definedName name="BuiltIn_Print_Area" localSheetId="2">#REF!</definedName>
    <definedName name="BuiltIn_Print_Area" localSheetId="8">#REF!</definedName>
    <definedName name="BuiltIn_Print_Area" localSheetId="1">#REF!</definedName>
    <definedName name="BuiltIn_Print_Area" localSheetId="4">#REF!</definedName>
    <definedName name="BuiltIn_Print_Area" localSheetId="3">#REF!</definedName>
    <definedName name="BuiltIn_Print_Area" localSheetId="9">#REF!</definedName>
    <definedName name="BuiltIn_Print_Area" localSheetId="10">#REF!</definedName>
    <definedName name="BuiltIn_Print_Area" localSheetId="11">#REF!</definedName>
    <definedName name="BuiltIn_Print_Area">#REF!</definedName>
    <definedName name="BuiltIn_Print_Area___0" localSheetId="14">#REF!</definedName>
    <definedName name="BuiltIn_Print_Area___0" localSheetId="5">#REF!</definedName>
    <definedName name="BuiltIn_Print_Area___0" localSheetId="7">#REF!</definedName>
    <definedName name="BuiltIn_Print_Area___0" localSheetId="6">#REF!</definedName>
    <definedName name="BuiltIn_Print_Area___0" localSheetId="2">#REF!</definedName>
    <definedName name="BuiltIn_Print_Area___0" localSheetId="8">#REF!</definedName>
    <definedName name="BuiltIn_Print_Area___0" localSheetId="1">#REF!</definedName>
    <definedName name="BuiltIn_Print_Area___0" localSheetId="4">#REF!</definedName>
    <definedName name="BuiltIn_Print_Area___0" localSheetId="3">#REF!</definedName>
    <definedName name="BuiltIn_Print_Area___0" localSheetId="9">#REF!</definedName>
    <definedName name="BuiltIn_Print_Area___0" localSheetId="10">#REF!</definedName>
    <definedName name="BuiltIn_Print_Area___0" localSheetId="11">#REF!</definedName>
    <definedName name="BuiltIn_Print_Area___0">#REF!</definedName>
    <definedName name="BuiltIn_Print_Area___0___0" localSheetId="14">#REF!</definedName>
    <definedName name="BuiltIn_Print_Area___0___0" localSheetId="5">#REF!</definedName>
    <definedName name="BuiltIn_Print_Area___0___0" localSheetId="7">#REF!</definedName>
    <definedName name="BuiltIn_Print_Area___0___0" localSheetId="6">#REF!</definedName>
    <definedName name="BuiltIn_Print_Area___0___0" localSheetId="2">#REF!</definedName>
    <definedName name="BuiltIn_Print_Area___0___0" localSheetId="8">#REF!</definedName>
    <definedName name="BuiltIn_Print_Area___0___0" localSheetId="1">#REF!</definedName>
    <definedName name="BuiltIn_Print_Area___0___0" localSheetId="4">#REF!</definedName>
    <definedName name="BuiltIn_Print_Area___0___0" localSheetId="3">#REF!</definedName>
    <definedName name="BuiltIn_Print_Area___0___0" localSheetId="9">#REF!</definedName>
    <definedName name="BuiltIn_Print_Area___0___0" localSheetId="10">#REF!</definedName>
    <definedName name="BuiltIn_Print_Area___0___0" localSheetId="11">#REF!</definedName>
    <definedName name="BuiltIn_Print_Area___0___0">#REF!</definedName>
    <definedName name="BuiltIn_Print_Area___0___0___0" localSheetId="14">#REF!</definedName>
    <definedName name="BuiltIn_Print_Area___0___0___0" localSheetId="5">#REF!</definedName>
    <definedName name="BuiltIn_Print_Area___0___0___0" localSheetId="7">#REF!</definedName>
    <definedName name="BuiltIn_Print_Area___0___0___0" localSheetId="6">#REF!</definedName>
    <definedName name="BuiltIn_Print_Area___0___0___0" localSheetId="2">#REF!</definedName>
    <definedName name="BuiltIn_Print_Area___0___0___0" localSheetId="8">#REF!</definedName>
    <definedName name="BuiltIn_Print_Area___0___0___0" localSheetId="1">#REF!</definedName>
    <definedName name="BuiltIn_Print_Area___0___0___0" localSheetId="4">#REF!</definedName>
    <definedName name="BuiltIn_Print_Area___0___0___0" localSheetId="3">#REF!</definedName>
    <definedName name="BuiltIn_Print_Area___0___0___0" localSheetId="9">#REF!</definedName>
    <definedName name="BuiltIn_Print_Area___0___0___0" localSheetId="10">#REF!</definedName>
    <definedName name="BuiltIn_Print_Area___0___0___0" localSheetId="11">#REF!</definedName>
    <definedName name="BuiltIn_Print_Area___0___0___0">#REF!</definedName>
    <definedName name="BuiltIn_Print_Area___0___0___0___0" localSheetId="14">#REF!</definedName>
    <definedName name="BuiltIn_Print_Area___0___0___0___0" localSheetId="5">#REF!</definedName>
    <definedName name="BuiltIn_Print_Area___0___0___0___0" localSheetId="7">#REF!</definedName>
    <definedName name="BuiltIn_Print_Area___0___0___0___0" localSheetId="6">#REF!</definedName>
    <definedName name="BuiltIn_Print_Area___0___0___0___0" localSheetId="2">#REF!</definedName>
    <definedName name="BuiltIn_Print_Area___0___0___0___0" localSheetId="8">#REF!</definedName>
    <definedName name="BuiltIn_Print_Area___0___0___0___0" localSheetId="1">#REF!</definedName>
    <definedName name="BuiltIn_Print_Area___0___0___0___0" localSheetId="4">#REF!</definedName>
    <definedName name="BuiltIn_Print_Area___0___0___0___0" localSheetId="3">#REF!</definedName>
    <definedName name="BuiltIn_Print_Area___0___0___0___0" localSheetId="9">#REF!</definedName>
    <definedName name="BuiltIn_Print_Area___0___0___0___0" localSheetId="10">#REF!</definedName>
    <definedName name="BuiltIn_Print_Area___0___0___0___0" localSheetId="11">#REF!</definedName>
    <definedName name="BuiltIn_Print_Area___0___0___0___0">#REF!</definedName>
    <definedName name="BuiltIn_Print_Area___0___0___0___0___0" localSheetId="14">#REF!</definedName>
    <definedName name="BuiltIn_Print_Area___0___0___0___0___0" localSheetId="5">#REF!</definedName>
    <definedName name="BuiltIn_Print_Area___0___0___0___0___0" localSheetId="7">#REF!</definedName>
    <definedName name="BuiltIn_Print_Area___0___0___0___0___0" localSheetId="6">#REF!</definedName>
    <definedName name="BuiltIn_Print_Area___0___0___0___0___0" localSheetId="2">#REF!</definedName>
    <definedName name="BuiltIn_Print_Area___0___0___0___0___0" localSheetId="8">#REF!</definedName>
    <definedName name="BuiltIn_Print_Area___0___0___0___0___0" localSheetId="1">#REF!</definedName>
    <definedName name="BuiltIn_Print_Area___0___0___0___0___0" localSheetId="4">#REF!</definedName>
    <definedName name="BuiltIn_Print_Area___0___0___0___0___0" localSheetId="3">#REF!</definedName>
    <definedName name="BuiltIn_Print_Area___0___0___0___0___0" localSheetId="9">#REF!</definedName>
    <definedName name="BuiltIn_Print_Area___0___0___0___0___0" localSheetId="10">#REF!</definedName>
    <definedName name="BuiltIn_Print_Area___0___0___0___0___0" localSheetId="11">#REF!</definedName>
    <definedName name="BuiltIn_Print_Area___0___0___0___0___0">#REF!</definedName>
    <definedName name="BuiltIn_Print_Area___0___0___0___0___0___0" localSheetId="14">#REF!</definedName>
    <definedName name="BuiltIn_Print_Area___0___0___0___0___0___0" localSheetId="5">#REF!</definedName>
    <definedName name="BuiltIn_Print_Area___0___0___0___0___0___0" localSheetId="7">#REF!</definedName>
    <definedName name="BuiltIn_Print_Area___0___0___0___0___0___0" localSheetId="6">#REF!</definedName>
    <definedName name="BuiltIn_Print_Area___0___0___0___0___0___0" localSheetId="2">#REF!</definedName>
    <definedName name="BuiltIn_Print_Area___0___0___0___0___0___0" localSheetId="8">#REF!</definedName>
    <definedName name="BuiltIn_Print_Area___0___0___0___0___0___0" localSheetId="1">#REF!</definedName>
    <definedName name="BuiltIn_Print_Area___0___0___0___0___0___0" localSheetId="4">#REF!</definedName>
    <definedName name="BuiltIn_Print_Area___0___0___0___0___0___0" localSheetId="3">#REF!</definedName>
    <definedName name="BuiltIn_Print_Area___0___0___0___0___0___0" localSheetId="9">#REF!</definedName>
    <definedName name="BuiltIn_Print_Area___0___0___0___0___0___0" localSheetId="10">#REF!</definedName>
    <definedName name="BuiltIn_Print_Area___0___0___0___0___0___0" localSheetId="11">#REF!</definedName>
    <definedName name="BuiltIn_Print_Area___0___0___0___0___0___0">#REF!</definedName>
    <definedName name="BuiltIn_Print_Area___0___0___0___0___0___0___0" localSheetId="14">#REF!</definedName>
    <definedName name="BuiltIn_Print_Area___0___0___0___0___0___0___0" localSheetId="5">#REF!</definedName>
    <definedName name="BuiltIn_Print_Area___0___0___0___0___0___0___0" localSheetId="7">#REF!</definedName>
    <definedName name="BuiltIn_Print_Area___0___0___0___0___0___0___0" localSheetId="6">#REF!</definedName>
    <definedName name="BuiltIn_Print_Area___0___0___0___0___0___0___0" localSheetId="2">#REF!</definedName>
    <definedName name="BuiltIn_Print_Area___0___0___0___0___0___0___0" localSheetId="8">#REF!</definedName>
    <definedName name="BuiltIn_Print_Area___0___0___0___0___0___0___0" localSheetId="1">#REF!</definedName>
    <definedName name="BuiltIn_Print_Area___0___0___0___0___0___0___0" localSheetId="4">#REF!</definedName>
    <definedName name="BuiltIn_Print_Area___0___0___0___0___0___0___0" localSheetId="3">#REF!</definedName>
    <definedName name="BuiltIn_Print_Area___0___0___0___0___0___0___0" localSheetId="9">#REF!</definedName>
    <definedName name="BuiltIn_Print_Area___0___0___0___0___0___0___0" localSheetId="10">#REF!</definedName>
    <definedName name="BuiltIn_Print_Area___0___0___0___0___0___0___0" localSheetId="11">#REF!</definedName>
    <definedName name="BuiltIn_Print_Area___0___0___0___0___0___0___0">#REF!</definedName>
    <definedName name="BuiltIn_Print_Area___0___0___0___0___0___0___0___0___0" localSheetId="14">#REF!</definedName>
    <definedName name="BuiltIn_Print_Area___0___0___0___0___0___0___0___0___0" localSheetId="5">#REF!</definedName>
    <definedName name="BuiltIn_Print_Area___0___0___0___0___0___0___0___0___0" localSheetId="7">#REF!</definedName>
    <definedName name="BuiltIn_Print_Area___0___0___0___0___0___0___0___0___0" localSheetId="6">#REF!</definedName>
    <definedName name="BuiltIn_Print_Area___0___0___0___0___0___0___0___0___0" localSheetId="2">#REF!</definedName>
    <definedName name="BuiltIn_Print_Area___0___0___0___0___0___0___0___0___0" localSheetId="8">#REF!</definedName>
    <definedName name="BuiltIn_Print_Area___0___0___0___0___0___0___0___0___0" localSheetId="1">#REF!</definedName>
    <definedName name="BuiltIn_Print_Area___0___0___0___0___0___0___0___0___0" localSheetId="4">#REF!</definedName>
    <definedName name="BuiltIn_Print_Area___0___0___0___0___0___0___0___0___0" localSheetId="3">#REF!</definedName>
    <definedName name="BuiltIn_Print_Area___0___0___0___0___0___0___0___0___0" localSheetId="9">#REF!</definedName>
    <definedName name="BuiltIn_Print_Area___0___0___0___0___0___0___0___0___0" localSheetId="10">#REF!</definedName>
    <definedName name="BuiltIn_Print_Area___0___0___0___0___0___0___0___0___0" localSheetId="11">#REF!</definedName>
    <definedName name="BuiltIn_Print_Area___0___0___0___0___0___0___0___0___0">#REF!</definedName>
    <definedName name="BuiltIn_Print_Area___0___0___10" localSheetId="14">#REF!</definedName>
    <definedName name="BuiltIn_Print_Area___0___0___10" localSheetId="5">#REF!</definedName>
    <definedName name="BuiltIn_Print_Area___0___0___10" localSheetId="7">#REF!</definedName>
    <definedName name="BuiltIn_Print_Area___0___0___10" localSheetId="6">#REF!</definedName>
    <definedName name="BuiltIn_Print_Area___0___0___10" localSheetId="2">#REF!</definedName>
    <definedName name="BuiltIn_Print_Area___0___0___10" localSheetId="8">#REF!</definedName>
    <definedName name="BuiltIn_Print_Area___0___0___10" localSheetId="1">#REF!</definedName>
    <definedName name="BuiltIn_Print_Area___0___0___10" localSheetId="4">#REF!</definedName>
    <definedName name="BuiltIn_Print_Area___0___0___10" localSheetId="3">#REF!</definedName>
    <definedName name="BuiltIn_Print_Area___0___0___10" localSheetId="9">#REF!</definedName>
    <definedName name="BuiltIn_Print_Area___0___0___10" localSheetId="10">#REF!</definedName>
    <definedName name="BuiltIn_Print_Area___0___0___10" localSheetId="11">#REF!</definedName>
    <definedName name="BuiltIn_Print_Area___0___0___10">#REF!</definedName>
    <definedName name="BuiltIn_Print_Area___0___1" localSheetId="14">#REF!</definedName>
    <definedName name="BuiltIn_Print_Area___0___1" localSheetId="5">#REF!</definedName>
    <definedName name="BuiltIn_Print_Area___0___1" localSheetId="7">#REF!</definedName>
    <definedName name="BuiltIn_Print_Area___0___1" localSheetId="6">#REF!</definedName>
    <definedName name="BuiltIn_Print_Area___0___1" localSheetId="2">#REF!</definedName>
    <definedName name="BuiltIn_Print_Area___0___1" localSheetId="8">#REF!</definedName>
    <definedName name="BuiltIn_Print_Area___0___1" localSheetId="1">#REF!</definedName>
    <definedName name="BuiltIn_Print_Area___0___1" localSheetId="4">#REF!</definedName>
    <definedName name="BuiltIn_Print_Area___0___1" localSheetId="3">#REF!</definedName>
    <definedName name="BuiltIn_Print_Area___0___1" localSheetId="9">#REF!</definedName>
    <definedName name="BuiltIn_Print_Area___0___1" localSheetId="10">#REF!</definedName>
    <definedName name="BuiltIn_Print_Area___0___1" localSheetId="11">#REF!</definedName>
    <definedName name="BuiltIn_Print_Area___0___1">#REF!</definedName>
    <definedName name="BuiltIn_Print_Area___0___1___0" localSheetId="14">#REF!</definedName>
    <definedName name="BuiltIn_Print_Area___0___1___0" localSheetId="5">#REF!</definedName>
    <definedName name="BuiltIn_Print_Area___0___1___0" localSheetId="7">#REF!</definedName>
    <definedName name="BuiltIn_Print_Area___0___1___0" localSheetId="6">#REF!</definedName>
    <definedName name="BuiltIn_Print_Area___0___1___0" localSheetId="2">#REF!</definedName>
    <definedName name="BuiltIn_Print_Area___0___1___0" localSheetId="8">#REF!</definedName>
    <definedName name="BuiltIn_Print_Area___0___1___0" localSheetId="1">#REF!</definedName>
    <definedName name="BuiltIn_Print_Area___0___1___0" localSheetId="4">#REF!</definedName>
    <definedName name="BuiltIn_Print_Area___0___1___0" localSheetId="3">#REF!</definedName>
    <definedName name="BuiltIn_Print_Area___0___1___0" localSheetId="9">#REF!</definedName>
    <definedName name="BuiltIn_Print_Area___0___1___0" localSheetId="10">#REF!</definedName>
    <definedName name="BuiltIn_Print_Area___0___1___0" localSheetId="11">#REF!</definedName>
    <definedName name="BuiltIn_Print_Area___0___1___0">#REF!</definedName>
    <definedName name="BuiltIn_Print_Area___0___1___0___0" localSheetId="14">#REF!</definedName>
    <definedName name="BuiltIn_Print_Area___0___1___0___0" localSheetId="5">#REF!</definedName>
    <definedName name="BuiltIn_Print_Area___0___1___0___0" localSheetId="7">#REF!</definedName>
    <definedName name="BuiltIn_Print_Area___0___1___0___0" localSheetId="6">#REF!</definedName>
    <definedName name="BuiltIn_Print_Area___0___1___0___0" localSheetId="2">#REF!</definedName>
    <definedName name="BuiltIn_Print_Area___0___1___0___0" localSheetId="8">#REF!</definedName>
    <definedName name="BuiltIn_Print_Area___0___1___0___0" localSheetId="1">#REF!</definedName>
    <definedName name="BuiltIn_Print_Area___0___1___0___0" localSheetId="4">#REF!</definedName>
    <definedName name="BuiltIn_Print_Area___0___1___0___0" localSheetId="3">#REF!</definedName>
    <definedName name="BuiltIn_Print_Area___0___1___0___0" localSheetId="9">#REF!</definedName>
    <definedName name="BuiltIn_Print_Area___0___1___0___0" localSheetId="10">#REF!</definedName>
    <definedName name="BuiltIn_Print_Area___0___1___0___0" localSheetId="11">#REF!</definedName>
    <definedName name="BuiltIn_Print_Area___0___1___0___0">#REF!</definedName>
    <definedName name="BuiltIn_Print_Area___0___1___0___0___0" localSheetId="14">#REF!</definedName>
    <definedName name="BuiltIn_Print_Area___0___1___0___0___0" localSheetId="5">#REF!</definedName>
    <definedName name="BuiltIn_Print_Area___0___1___0___0___0" localSheetId="7">#REF!</definedName>
    <definedName name="BuiltIn_Print_Area___0___1___0___0___0" localSheetId="6">#REF!</definedName>
    <definedName name="BuiltIn_Print_Area___0___1___0___0___0" localSheetId="2">#REF!</definedName>
    <definedName name="BuiltIn_Print_Area___0___1___0___0___0" localSheetId="8">#REF!</definedName>
    <definedName name="BuiltIn_Print_Area___0___1___0___0___0" localSheetId="1">#REF!</definedName>
    <definedName name="BuiltIn_Print_Area___0___1___0___0___0" localSheetId="4">#REF!</definedName>
    <definedName name="BuiltIn_Print_Area___0___1___0___0___0" localSheetId="3">#REF!</definedName>
    <definedName name="BuiltIn_Print_Area___0___1___0___0___0" localSheetId="9">#REF!</definedName>
    <definedName name="BuiltIn_Print_Area___0___1___0___0___0" localSheetId="10">#REF!</definedName>
    <definedName name="BuiltIn_Print_Area___0___1___0___0___0" localSheetId="11">#REF!</definedName>
    <definedName name="BuiltIn_Print_Area___0___1___0___0___0">#REF!</definedName>
    <definedName name="BuiltIn_Print_Area___0___1___0___0___0___0" localSheetId="14">#REF!</definedName>
    <definedName name="BuiltIn_Print_Area___0___1___0___0___0___0" localSheetId="5">#REF!</definedName>
    <definedName name="BuiltIn_Print_Area___0___1___0___0___0___0" localSheetId="7">#REF!</definedName>
    <definedName name="BuiltIn_Print_Area___0___1___0___0___0___0" localSheetId="6">#REF!</definedName>
    <definedName name="BuiltIn_Print_Area___0___1___0___0___0___0" localSheetId="2">#REF!</definedName>
    <definedName name="BuiltIn_Print_Area___0___1___0___0___0___0" localSheetId="8">#REF!</definedName>
    <definedName name="BuiltIn_Print_Area___0___1___0___0___0___0" localSheetId="1">#REF!</definedName>
    <definedName name="BuiltIn_Print_Area___0___1___0___0___0___0" localSheetId="4">#REF!</definedName>
    <definedName name="BuiltIn_Print_Area___0___1___0___0___0___0" localSheetId="3">#REF!</definedName>
    <definedName name="BuiltIn_Print_Area___0___1___0___0___0___0" localSheetId="9">#REF!</definedName>
    <definedName name="BuiltIn_Print_Area___0___1___0___0___0___0" localSheetId="10">#REF!</definedName>
    <definedName name="BuiltIn_Print_Area___0___1___0___0___0___0" localSheetId="11">#REF!</definedName>
    <definedName name="BuiltIn_Print_Area___0___1___0___0___0___0">#REF!</definedName>
    <definedName name="BuiltIn_Print_Area___0___1___0___0___0___0___0" localSheetId="14">#REF!</definedName>
    <definedName name="BuiltIn_Print_Area___0___1___0___0___0___0___0" localSheetId="5">#REF!</definedName>
    <definedName name="BuiltIn_Print_Area___0___1___0___0___0___0___0" localSheetId="7">#REF!</definedName>
    <definedName name="BuiltIn_Print_Area___0___1___0___0___0___0___0" localSheetId="6">#REF!</definedName>
    <definedName name="BuiltIn_Print_Area___0___1___0___0___0___0___0" localSheetId="2">#REF!</definedName>
    <definedName name="BuiltIn_Print_Area___0___1___0___0___0___0___0" localSheetId="8">#REF!</definedName>
    <definedName name="BuiltIn_Print_Area___0___1___0___0___0___0___0" localSheetId="1">#REF!</definedName>
    <definedName name="BuiltIn_Print_Area___0___1___0___0___0___0___0" localSheetId="4">#REF!</definedName>
    <definedName name="BuiltIn_Print_Area___0___1___0___0___0___0___0" localSheetId="3">#REF!</definedName>
    <definedName name="BuiltIn_Print_Area___0___1___0___0___0___0___0" localSheetId="9">#REF!</definedName>
    <definedName name="BuiltIn_Print_Area___0___1___0___0___0___0___0" localSheetId="10">#REF!</definedName>
    <definedName name="BuiltIn_Print_Area___0___1___0___0___0___0___0" localSheetId="11">#REF!</definedName>
    <definedName name="BuiltIn_Print_Area___0___1___0___0___0___0___0">#REF!</definedName>
    <definedName name="BuiltIn_Print_Area___0___1___0___0___0___0___0___0" localSheetId="14">#REF!</definedName>
    <definedName name="BuiltIn_Print_Area___0___1___0___0___0___0___0___0" localSheetId="5">#REF!</definedName>
    <definedName name="BuiltIn_Print_Area___0___1___0___0___0___0___0___0" localSheetId="7">#REF!</definedName>
    <definedName name="BuiltIn_Print_Area___0___1___0___0___0___0___0___0" localSheetId="6">#REF!</definedName>
    <definedName name="BuiltIn_Print_Area___0___1___0___0___0___0___0___0" localSheetId="2">#REF!</definedName>
    <definedName name="BuiltIn_Print_Area___0___1___0___0___0___0___0___0" localSheetId="8">#REF!</definedName>
    <definedName name="BuiltIn_Print_Area___0___1___0___0___0___0___0___0" localSheetId="1">#REF!</definedName>
    <definedName name="BuiltIn_Print_Area___0___1___0___0___0___0___0___0" localSheetId="4">#REF!</definedName>
    <definedName name="BuiltIn_Print_Area___0___1___0___0___0___0___0___0" localSheetId="3">#REF!</definedName>
    <definedName name="BuiltIn_Print_Area___0___1___0___0___0___0___0___0" localSheetId="9">#REF!</definedName>
    <definedName name="BuiltIn_Print_Area___0___1___0___0___0___0___0___0" localSheetId="10">#REF!</definedName>
    <definedName name="BuiltIn_Print_Area___0___1___0___0___0___0___0___0" localSheetId="11">#REF!</definedName>
    <definedName name="BuiltIn_Print_Area___0___1___0___0___0___0___0___0">#REF!</definedName>
    <definedName name="BuiltIn_Print_Area___0___1___0___0___0___0___0___0___0" localSheetId="14">#REF!</definedName>
    <definedName name="BuiltIn_Print_Area___0___1___0___0___0___0___0___0___0" localSheetId="5">#REF!</definedName>
    <definedName name="BuiltIn_Print_Area___0___1___0___0___0___0___0___0___0" localSheetId="7">#REF!</definedName>
    <definedName name="BuiltIn_Print_Area___0___1___0___0___0___0___0___0___0" localSheetId="6">#REF!</definedName>
    <definedName name="BuiltIn_Print_Area___0___1___0___0___0___0___0___0___0" localSheetId="2">#REF!</definedName>
    <definedName name="BuiltIn_Print_Area___0___1___0___0___0___0___0___0___0" localSheetId="8">#REF!</definedName>
    <definedName name="BuiltIn_Print_Area___0___1___0___0___0___0___0___0___0" localSheetId="1">#REF!</definedName>
    <definedName name="BuiltIn_Print_Area___0___1___0___0___0___0___0___0___0" localSheetId="4">#REF!</definedName>
    <definedName name="BuiltIn_Print_Area___0___1___0___0___0___0___0___0___0" localSheetId="3">#REF!</definedName>
    <definedName name="BuiltIn_Print_Area___0___1___0___0___0___0___0___0___0" localSheetId="9">#REF!</definedName>
    <definedName name="BuiltIn_Print_Area___0___1___0___0___0___0___0___0___0" localSheetId="10">#REF!</definedName>
    <definedName name="BuiltIn_Print_Area___0___1___0___0___0___0___0___0___0" localSheetId="11">#REF!</definedName>
    <definedName name="BuiltIn_Print_Area___0___1___0___0___0___0___0___0___0">#REF!</definedName>
    <definedName name="BuiltIn_Print_Area___0___1___0___0___0___0___0___0___0___0" localSheetId="14">#REF!</definedName>
    <definedName name="BuiltIn_Print_Area___0___1___0___0___0___0___0___0___0___0" localSheetId="5">#REF!</definedName>
    <definedName name="BuiltIn_Print_Area___0___1___0___0___0___0___0___0___0___0" localSheetId="7">#REF!</definedName>
    <definedName name="BuiltIn_Print_Area___0___1___0___0___0___0___0___0___0___0" localSheetId="6">#REF!</definedName>
    <definedName name="BuiltIn_Print_Area___0___1___0___0___0___0___0___0___0___0" localSheetId="2">#REF!</definedName>
    <definedName name="BuiltIn_Print_Area___0___1___0___0___0___0___0___0___0___0" localSheetId="8">#REF!</definedName>
    <definedName name="BuiltIn_Print_Area___0___1___0___0___0___0___0___0___0___0" localSheetId="1">#REF!</definedName>
    <definedName name="BuiltIn_Print_Area___0___1___0___0___0___0___0___0___0___0" localSheetId="4">#REF!</definedName>
    <definedName name="BuiltIn_Print_Area___0___1___0___0___0___0___0___0___0___0" localSheetId="3">#REF!</definedName>
    <definedName name="BuiltIn_Print_Area___0___1___0___0___0___0___0___0___0___0" localSheetId="9">#REF!</definedName>
    <definedName name="BuiltIn_Print_Area___0___1___0___0___0___0___0___0___0___0" localSheetId="10">#REF!</definedName>
    <definedName name="BuiltIn_Print_Area___0___1___0___0___0___0___0___0___0___0" localSheetId="11">#REF!</definedName>
    <definedName name="BuiltIn_Print_Area___0___1___0___0___0___0___0___0___0___0">#REF!</definedName>
    <definedName name="BuiltIn_Print_Area___0___1___0___0___0___0___0___0___0___0_1" localSheetId="14">#REF!</definedName>
    <definedName name="BuiltIn_Print_Area___0___1___0___0___0___0___0___0___0___0_1" localSheetId="5">#REF!</definedName>
    <definedName name="BuiltIn_Print_Area___0___1___0___0___0___0___0___0___0___0_1" localSheetId="7">#REF!</definedName>
    <definedName name="BuiltIn_Print_Area___0___1___0___0___0___0___0___0___0___0_1" localSheetId="6">#REF!</definedName>
    <definedName name="BuiltIn_Print_Area___0___1___0___0___0___0___0___0___0___0_1" localSheetId="2">#REF!</definedName>
    <definedName name="BuiltIn_Print_Area___0___1___0___0___0___0___0___0___0___0_1" localSheetId="8">#REF!</definedName>
    <definedName name="BuiltIn_Print_Area___0___1___0___0___0___0___0___0___0___0_1" localSheetId="1">#REF!</definedName>
    <definedName name="BuiltIn_Print_Area___0___1___0___0___0___0___0___0___0___0_1" localSheetId="4">#REF!</definedName>
    <definedName name="BuiltIn_Print_Area___0___1___0___0___0___0___0___0___0___0_1" localSheetId="3">#REF!</definedName>
    <definedName name="BuiltIn_Print_Area___0___1___0___0___0___0___0___0___0___0_1" localSheetId="9">#REF!</definedName>
    <definedName name="BuiltIn_Print_Area___0___1___0___0___0___0___0___0___0___0_1" localSheetId="10">#REF!</definedName>
    <definedName name="BuiltIn_Print_Area___0___1___0___0___0___0___0___0___0___0_1" localSheetId="11">#REF!</definedName>
    <definedName name="BuiltIn_Print_Area___0___1___0___0___0___0___0___0___0___0_1">#REF!</definedName>
    <definedName name="BuiltIn_Print_Area___0___1___0___0___0___0___0___0___0___0_1_1" localSheetId="14">#REF!</definedName>
    <definedName name="BuiltIn_Print_Area___0___1___0___0___0___0___0___0___0___0_1_1" localSheetId="5">#REF!</definedName>
    <definedName name="BuiltIn_Print_Area___0___1___0___0___0___0___0___0___0___0_1_1" localSheetId="7">#REF!</definedName>
    <definedName name="BuiltIn_Print_Area___0___1___0___0___0___0___0___0___0___0_1_1" localSheetId="6">#REF!</definedName>
    <definedName name="BuiltIn_Print_Area___0___1___0___0___0___0___0___0___0___0_1_1" localSheetId="2">#REF!</definedName>
    <definedName name="BuiltIn_Print_Area___0___1___0___0___0___0___0___0___0___0_1_1" localSheetId="8">#REF!</definedName>
    <definedName name="BuiltIn_Print_Area___0___1___0___0___0___0___0___0___0___0_1_1" localSheetId="1">#REF!</definedName>
    <definedName name="BuiltIn_Print_Area___0___1___0___0___0___0___0___0___0___0_1_1" localSheetId="4">#REF!</definedName>
    <definedName name="BuiltIn_Print_Area___0___1___0___0___0___0___0___0___0___0_1_1" localSheetId="3">#REF!</definedName>
    <definedName name="BuiltIn_Print_Area___0___1___0___0___0___0___0___0___0___0_1_1" localSheetId="9">#REF!</definedName>
    <definedName name="BuiltIn_Print_Area___0___1___0___0___0___0___0___0___0___0_1_1" localSheetId="10">#REF!</definedName>
    <definedName name="BuiltIn_Print_Area___0___1___0___0___0___0___0___0___0___0_1_1" localSheetId="11">#REF!</definedName>
    <definedName name="BuiltIn_Print_Area___0___1___0___0___0___0___0___0___0___0_1_1">#REF!</definedName>
    <definedName name="BuiltIn_Print_Area___0___1___0___0___0___0___0___0___0_1" localSheetId="14">#REF!</definedName>
    <definedName name="BuiltIn_Print_Area___0___1___0___0___0___0___0___0___0_1" localSheetId="5">#REF!</definedName>
    <definedName name="BuiltIn_Print_Area___0___1___0___0___0___0___0___0___0_1" localSheetId="7">#REF!</definedName>
    <definedName name="BuiltIn_Print_Area___0___1___0___0___0___0___0___0___0_1" localSheetId="6">#REF!</definedName>
    <definedName name="BuiltIn_Print_Area___0___1___0___0___0___0___0___0___0_1" localSheetId="2">#REF!</definedName>
    <definedName name="BuiltIn_Print_Area___0___1___0___0___0___0___0___0___0_1" localSheetId="8">#REF!</definedName>
    <definedName name="BuiltIn_Print_Area___0___1___0___0___0___0___0___0___0_1" localSheetId="1">#REF!</definedName>
    <definedName name="BuiltIn_Print_Area___0___1___0___0___0___0___0___0___0_1" localSheetId="4">#REF!</definedName>
    <definedName name="BuiltIn_Print_Area___0___1___0___0___0___0___0___0___0_1" localSheetId="3">#REF!</definedName>
    <definedName name="BuiltIn_Print_Area___0___1___0___0___0___0___0___0___0_1" localSheetId="9">#REF!</definedName>
    <definedName name="BuiltIn_Print_Area___0___1___0___0___0___0___0___0___0_1" localSheetId="10">#REF!</definedName>
    <definedName name="BuiltIn_Print_Area___0___1___0___0___0___0___0___0___0_1" localSheetId="11">#REF!</definedName>
    <definedName name="BuiltIn_Print_Area___0___1___0___0___0___0___0___0___0_1">#REF!</definedName>
    <definedName name="BuiltIn_Print_Area___0___1___0___0___0___0___0___0___0_1_1" localSheetId="14">#REF!</definedName>
    <definedName name="BuiltIn_Print_Area___0___1___0___0___0___0___0___0___0_1_1" localSheetId="5">#REF!</definedName>
    <definedName name="BuiltIn_Print_Area___0___1___0___0___0___0___0___0___0_1_1" localSheetId="7">#REF!</definedName>
    <definedName name="BuiltIn_Print_Area___0___1___0___0___0___0___0___0___0_1_1" localSheetId="6">#REF!</definedName>
    <definedName name="BuiltIn_Print_Area___0___1___0___0___0___0___0___0___0_1_1" localSheetId="2">#REF!</definedName>
    <definedName name="BuiltIn_Print_Area___0___1___0___0___0___0___0___0___0_1_1" localSheetId="8">#REF!</definedName>
    <definedName name="BuiltIn_Print_Area___0___1___0___0___0___0___0___0___0_1_1" localSheetId="1">#REF!</definedName>
    <definedName name="BuiltIn_Print_Area___0___1___0___0___0___0___0___0___0_1_1" localSheetId="4">#REF!</definedName>
    <definedName name="BuiltIn_Print_Area___0___1___0___0___0___0___0___0___0_1_1" localSheetId="3">#REF!</definedName>
    <definedName name="BuiltIn_Print_Area___0___1___0___0___0___0___0___0___0_1_1" localSheetId="9">#REF!</definedName>
    <definedName name="BuiltIn_Print_Area___0___1___0___0___0___0___0___0___0_1_1" localSheetId="10">#REF!</definedName>
    <definedName name="BuiltIn_Print_Area___0___1___0___0___0___0___0___0___0_1_1" localSheetId="11">#REF!</definedName>
    <definedName name="BuiltIn_Print_Area___0___1___0___0___0___0___0___0___0_1_1">#REF!</definedName>
    <definedName name="BuiltIn_Print_Area___0___1___0___0___0___0___0___0_1" localSheetId="14">#REF!</definedName>
    <definedName name="BuiltIn_Print_Area___0___1___0___0___0___0___0___0_1" localSheetId="5">#REF!</definedName>
    <definedName name="BuiltIn_Print_Area___0___1___0___0___0___0___0___0_1" localSheetId="7">#REF!</definedName>
    <definedName name="BuiltIn_Print_Area___0___1___0___0___0___0___0___0_1" localSheetId="6">#REF!</definedName>
    <definedName name="BuiltIn_Print_Area___0___1___0___0___0___0___0___0_1" localSheetId="2">#REF!</definedName>
    <definedName name="BuiltIn_Print_Area___0___1___0___0___0___0___0___0_1" localSheetId="8">#REF!</definedName>
    <definedName name="BuiltIn_Print_Area___0___1___0___0___0___0___0___0_1" localSheetId="1">#REF!</definedName>
    <definedName name="BuiltIn_Print_Area___0___1___0___0___0___0___0___0_1" localSheetId="4">#REF!</definedName>
    <definedName name="BuiltIn_Print_Area___0___1___0___0___0___0___0___0_1" localSheetId="3">#REF!</definedName>
    <definedName name="BuiltIn_Print_Area___0___1___0___0___0___0___0___0_1" localSheetId="9">#REF!</definedName>
    <definedName name="BuiltIn_Print_Area___0___1___0___0___0___0___0___0_1" localSheetId="10">#REF!</definedName>
    <definedName name="BuiltIn_Print_Area___0___1___0___0___0___0___0___0_1" localSheetId="11">#REF!</definedName>
    <definedName name="BuiltIn_Print_Area___0___1___0___0___0___0___0___0_1">#REF!</definedName>
    <definedName name="BuiltIn_Print_Area___0___1___0___0___0___0___0___0_1_1" localSheetId="14">#REF!</definedName>
    <definedName name="BuiltIn_Print_Area___0___1___0___0___0___0___0___0_1_1" localSheetId="5">#REF!</definedName>
    <definedName name="BuiltIn_Print_Area___0___1___0___0___0___0___0___0_1_1" localSheetId="7">#REF!</definedName>
    <definedName name="BuiltIn_Print_Area___0___1___0___0___0___0___0___0_1_1" localSheetId="6">#REF!</definedName>
    <definedName name="BuiltIn_Print_Area___0___1___0___0___0___0___0___0_1_1" localSheetId="2">#REF!</definedName>
    <definedName name="BuiltIn_Print_Area___0___1___0___0___0___0___0___0_1_1" localSheetId="8">#REF!</definedName>
    <definedName name="BuiltIn_Print_Area___0___1___0___0___0___0___0___0_1_1" localSheetId="1">#REF!</definedName>
    <definedName name="BuiltIn_Print_Area___0___1___0___0___0___0___0___0_1_1" localSheetId="4">#REF!</definedName>
    <definedName name="BuiltIn_Print_Area___0___1___0___0___0___0___0___0_1_1" localSheetId="3">#REF!</definedName>
    <definedName name="BuiltIn_Print_Area___0___1___0___0___0___0___0___0_1_1" localSheetId="9">#REF!</definedName>
    <definedName name="BuiltIn_Print_Area___0___1___0___0___0___0___0___0_1_1" localSheetId="10">#REF!</definedName>
    <definedName name="BuiltIn_Print_Area___0___1___0___0___0___0___0___0_1_1" localSheetId="11">#REF!</definedName>
    <definedName name="BuiltIn_Print_Area___0___1___0___0___0___0___0___0_1_1">#REF!</definedName>
    <definedName name="BuiltIn_Print_Area___0___1___0___0___0___0___0_1" localSheetId="14">#REF!</definedName>
    <definedName name="BuiltIn_Print_Area___0___1___0___0___0___0___0_1" localSheetId="5">#REF!</definedName>
    <definedName name="BuiltIn_Print_Area___0___1___0___0___0___0___0_1" localSheetId="7">#REF!</definedName>
    <definedName name="BuiltIn_Print_Area___0___1___0___0___0___0___0_1" localSheetId="6">#REF!</definedName>
    <definedName name="BuiltIn_Print_Area___0___1___0___0___0___0___0_1" localSheetId="2">#REF!</definedName>
    <definedName name="BuiltIn_Print_Area___0___1___0___0___0___0___0_1" localSheetId="8">#REF!</definedName>
    <definedName name="BuiltIn_Print_Area___0___1___0___0___0___0___0_1" localSheetId="1">#REF!</definedName>
    <definedName name="BuiltIn_Print_Area___0___1___0___0___0___0___0_1" localSheetId="4">#REF!</definedName>
    <definedName name="BuiltIn_Print_Area___0___1___0___0___0___0___0_1" localSheetId="3">#REF!</definedName>
    <definedName name="BuiltIn_Print_Area___0___1___0___0___0___0___0_1" localSheetId="9">#REF!</definedName>
    <definedName name="BuiltIn_Print_Area___0___1___0___0___0___0___0_1" localSheetId="10">#REF!</definedName>
    <definedName name="BuiltIn_Print_Area___0___1___0___0___0___0___0_1" localSheetId="11">#REF!</definedName>
    <definedName name="BuiltIn_Print_Area___0___1___0___0___0___0___0_1">#REF!</definedName>
    <definedName name="BuiltIn_Print_Area___0___1___0___0___0___0___0_1_1" localSheetId="14">#REF!</definedName>
    <definedName name="BuiltIn_Print_Area___0___1___0___0___0___0___0_1_1" localSheetId="5">#REF!</definedName>
    <definedName name="BuiltIn_Print_Area___0___1___0___0___0___0___0_1_1" localSheetId="7">#REF!</definedName>
    <definedName name="BuiltIn_Print_Area___0___1___0___0___0___0___0_1_1" localSheetId="6">#REF!</definedName>
    <definedName name="BuiltIn_Print_Area___0___1___0___0___0___0___0_1_1" localSheetId="2">#REF!</definedName>
    <definedName name="BuiltIn_Print_Area___0___1___0___0___0___0___0_1_1" localSheetId="8">#REF!</definedName>
    <definedName name="BuiltIn_Print_Area___0___1___0___0___0___0___0_1_1" localSheetId="1">#REF!</definedName>
    <definedName name="BuiltIn_Print_Area___0___1___0___0___0___0___0_1_1" localSheetId="4">#REF!</definedName>
    <definedName name="BuiltIn_Print_Area___0___1___0___0___0___0___0_1_1" localSheetId="3">#REF!</definedName>
    <definedName name="BuiltIn_Print_Area___0___1___0___0___0___0___0_1_1" localSheetId="9">#REF!</definedName>
    <definedName name="BuiltIn_Print_Area___0___1___0___0___0___0___0_1_1" localSheetId="10">#REF!</definedName>
    <definedName name="BuiltIn_Print_Area___0___1___0___0___0___0___0_1_1" localSheetId="11">#REF!</definedName>
    <definedName name="BuiltIn_Print_Area___0___1___0___0___0___0___0_1_1">#REF!</definedName>
    <definedName name="BuiltIn_Print_Area___0___1___0___0___0___0_1" localSheetId="14">#REF!</definedName>
    <definedName name="BuiltIn_Print_Area___0___1___0___0___0___0_1" localSheetId="5">#REF!</definedName>
    <definedName name="BuiltIn_Print_Area___0___1___0___0___0___0_1" localSheetId="7">#REF!</definedName>
    <definedName name="BuiltIn_Print_Area___0___1___0___0___0___0_1" localSheetId="6">#REF!</definedName>
    <definedName name="BuiltIn_Print_Area___0___1___0___0___0___0_1" localSheetId="2">#REF!</definedName>
    <definedName name="BuiltIn_Print_Area___0___1___0___0___0___0_1" localSheetId="8">#REF!</definedName>
    <definedName name="BuiltIn_Print_Area___0___1___0___0___0___0_1" localSheetId="1">#REF!</definedName>
    <definedName name="BuiltIn_Print_Area___0___1___0___0___0___0_1" localSheetId="4">#REF!</definedName>
    <definedName name="BuiltIn_Print_Area___0___1___0___0___0___0_1" localSheetId="3">#REF!</definedName>
    <definedName name="BuiltIn_Print_Area___0___1___0___0___0___0_1" localSheetId="9">#REF!</definedName>
    <definedName name="BuiltIn_Print_Area___0___1___0___0___0___0_1" localSheetId="10">#REF!</definedName>
    <definedName name="BuiltIn_Print_Area___0___1___0___0___0___0_1" localSheetId="11">#REF!</definedName>
    <definedName name="BuiltIn_Print_Area___0___1___0___0___0___0_1">#REF!</definedName>
    <definedName name="BuiltIn_Print_Area___0___1___0___0___0___0_1_1" localSheetId="14">#REF!</definedName>
    <definedName name="BuiltIn_Print_Area___0___1___0___0___0___0_1_1" localSheetId="5">#REF!</definedName>
    <definedName name="BuiltIn_Print_Area___0___1___0___0___0___0_1_1" localSheetId="7">#REF!</definedName>
    <definedName name="BuiltIn_Print_Area___0___1___0___0___0___0_1_1" localSheetId="6">#REF!</definedName>
    <definedName name="BuiltIn_Print_Area___0___1___0___0___0___0_1_1" localSheetId="2">#REF!</definedName>
    <definedName name="BuiltIn_Print_Area___0___1___0___0___0___0_1_1" localSheetId="8">#REF!</definedName>
    <definedName name="BuiltIn_Print_Area___0___1___0___0___0___0_1_1" localSheetId="1">#REF!</definedName>
    <definedName name="BuiltIn_Print_Area___0___1___0___0___0___0_1_1" localSheetId="4">#REF!</definedName>
    <definedName name="BuiltIn_Print_Area___0___1___0___0___0___0_1_1" localSheetId="3">#REF!</definedName>
    <definedName name="BuiltIn_Print_Area___0___1___0___0___0___0_1_1" localSheetId="9">#REF!</definedName>
    <definedName name="BuiltIn_Print_Area___0___1___0___0___0___0_1_1" localSheetId="10">#REF!</definedName>
    <definedName name="BuiltIn_Print_Area___0___1___0___0___0___0_1_1" localSheetId="11">#REF!</definedName>
    <definedName name="BuiltIn_Print_Area___0___1___0___0___0___0_1_1">#REF!</definedName>
    <definedName name="BuiltIn_Print_Area___0___1___0___0___0_1" localSheetId="14">#REF!</definedName>
    <definedName name="BuiltIn_Print_Area___0___1___0___0___0_1" localSheetId="5">#REF!</definedName>
    <definedName name="BuiltIn_Print_Area___0___1___0___0___0_1" localSheetId="7">#REF!</definedName>
    <definedName name="BuiltIn_Print_Area___0___1___0___0___0_1" localSheetId="6">#REF!</definedName>
    <definedName name="BuiltIn_Print_Area___0___1___0___0___0_1" localSheetId="2">#REF!</definedName>
    <definedName name="BuiltIn_Print_Area___0___1___0___0___0_1" localSheetId="8">#REF!</definedName>
    <definedName name="BuiltIn_Print_Area___0___1___0___0___0_1" localSheetId="1">#REF!</definedName>
    <definedName name="BuiltIn_Print_Area___0___1___0___0___0_1" localSheetId="4">#REF!</definedName>
    <definedName name="BuiltIn_Print_Area___0___1___0___0___0_1" localSheetId="3">#REF!</definedName>
    <definedName name="BuiltIn_Print_Area___0___1___0___0___0_1" localSheetId="9">#REF!</definedName>
    <definedName name="BuiltIn_Print_Area___0___1___0___0___0_1" localSheetId="10">#REF!</definedName>
    <definedName name="BuiltIn_Print_Area___0___1___0___0___0_1" localSheetId="11">#REF!</definedName>
    <definedName name="BuiltIn_Print_Area___0___1___0___0___0_1">#REF!</definedName>
    <definedName name="BuiltIn_Print_Area___0___1___0___0___0_1_1" localSheetId="14">#REF!</definedName>
    <definedName name="BuiltIn_Print_Area___0___1___0___0___0_1_1" localSheetId="5">#REF!</definedName>
    <definedName name="BuiltIn_Print_Area___0___1___0___0___0_1_1" localSheetId="7">#REF!</definedName>
    <definedName name="BuiltIn_Print_Area___0___1___0___0___0_1_1" localSheetId="6">#REF!</definedName>
    <definedName name="BuiltIn_Print_Area___0___1___0___0___0_1_1" localSheetId="2">#REF!</definedName>
    <definedName name="BuiltIn_Print_Area___0___1___0___0___0_1_1" localSheetId="8">#REF!</definedName>
    <definedName name="BuiltIn_Print_Area___0___1___0___0___0_1_1" localSheetId="1">#REF!</definedName>
    <definedName name="BuiltIn_Print_Area___0___1___0___0___0_1_1" localSheetId="4">#REF!</definedName>
    <definedName name="BuiltIn_Print_Area___0___1___0___0___0_1_1" localSheetId="3">#REF!</definedName>
    <definedName name="BuiltIn_Print_Area___0___1___0___0___0_1_1" localSheetId="9">#REF!</definedName>
    <definedName name="BuiltIn_Print_Area___0___1___0___0___0_1_1" localSheetId="10">#REF!</definedName>
    <definedName name="BuiltIn_Print_Area___0___1___0___0___0_1_1" localSheetId="11">#REF!</definedName>
    <definedName name="BuiltIn_Print_Area___0___1___0___0___0_1_1">#REF!</definedName>
    <definedName name="BuiltIn_Print_Area___0___1___0___0_1" localSheetId="14">#REF!</definedName>
    <definedName name="BuiltIn_Print_Area___0___1___0___0_1" localSheetId="5">#REF!</definedName>
    <definedName name="BuiltIn_Print_Area___0___1___0___0_1" localSheetId="7">#REF!</definedName>
    <definedName name="BuiltIn_Print_Area___0___1___0___0_1" localSheetId="6">#REF!</definedName>
    <definedName name="BuiltIn_Print_Area___0___1___0___0_1" localSheetId="2">#REF!</definedName>
    <definedName name="BuiltIn_Print_Area___0___1___0___0_1" localSheetId="8">#REF!</definedName>
    <definedName name="BuiltIn_Print_Area___0___1___0___0_1" localSheetId="1">#REF!</definedName>
    <definedName name="BuiltIn_Print_Area___0___1___0___0_1" localSheetId="4">#REF!</definedName>
    <definedName name="BuiltIn_Print_Area___0___1___0___0_1" localSheetId="3">#REF!</definedName>
    <definedName name="BuiltIn_Print_Area___0___1___0___0_1" localSheetId="9">#REF!</definedName>
    <definedName name="BuiltIn_Print_Area___0___1___0___0_1" localSheetId="10">#REF!</definedName>
    <definedName name="BuiltIn_Print_Area___0___1___0___0_1" localSheetId="11">#REF!</definedName>
    <definedName name="BuiltIn_Print_Area___0___1___0___0_1">#REF!</definedName>
    <definedName name="BuiltIn_Print_Area___0___1___0___0_1_1" localSheetId="14">#REF!</definedName>
    <definedName name="BuiltIn_Print_Area___0___1___0___0_1_1" localSheetId="5">#REF!</definedName>
    <definedName name="BuiltIn_Print_Area___0___1___0___0_1_1" localSheetId="7">#REF!</definedName>
    <definedName name="BuiltIn_Print_Area___0___1___0___0_1_1" localSheetId="6">#REF!</definedName>
    <definedName name="BuiltIn_Print_Area___0___1___0___0_1_1" localSheetId="2">#REF!</definedName>
    <definedName name="BuiltIn_Print_Area___0___1___0___0_1_1" localSheetId="8">#REF!</definedName>
    <definedName name="BuiltIn_Print_Area___0___1___0___0_1_1" localSheetId="1">#REF!</definedName>
    <definedName name="BuiltIn_Print_Area___0___1___0___0_1_1" localSheetId="4">#REF!</definedName>
    <definedName name="BuiltIn_Print_Area___0___1___0___0_1_1" localSheetId="3">#REF!</definedName>
    <definedName name="BuiltIn_Print_Area___0___1___0___0_1_1" localSheetId="9">#REF!</definedName>
    <definedName name="BuiltIn_Print_Area___0___1___0___0_1_1" localSheetId="10">#REF!</definedName>
    <definedName name="BuiltIn_Print_Area___0___1___0___0_1_1" localSheetId="11">#REF!</definedName>
    <definedName name="BuiltIn_Print_Area___0___1___0___0_1_1">#REF!</definedName>
    <definedName name="BuiltIn_Print_Area___0___1___0_1" localSheetId="14">#REF!</definedName>
    <definedName name="BuiltIn_Print_Area___0___1___0_1" localSheetId="5">#REF!</definedName>
    <definedName name="BuiltIn_Print_Area___0___1___0_1" localSheetId="7">#REF!</definedName>
    <definedName name="BuiltIn_Print_Area___0___1___0_1" localSheetId="6">#REF!</definedName>
    <definedName name="BuiltIn_Print_Area___0___1___0_1" localSheetId="2">#REF!</definedName>
    <definedName name="BuiltIn_Print_Area___0___1___0_1" localSheetId="8">#REF!</definedName>
    <definedName name="BuiltIn_Print_Area___0___1___0_1" localSheetId="1">#REF!</definedName>
    <definedName name="BuiltIn_Print_Area___0___1___0_1" localSheetId="4">#REF!</definedName>
    <definedName name="BuiltIn_Print_Area___0___1___0_1" localSheetId="3">#REF!</definedName>
    <definedName name="BuiltIn_Print_Area___0___1___0_1" localSheetId="9">#REF!</definedName>
    <definedName name="BuiltIn_Print_Area___0___1___0_1" localSheetId="10">#REF!</definedName>
    <definedName name="BuiltIn_Print_Area___0___1___0_1" localSheetId="11">#REF!</definedName>
    <definedName name="BuiltIn_Print_Area___0___1___0_1">#REF!</definedName>
    <definedName name="BuiltIn_Print_Area___0___1___0_1_1" localSheetId="14">#REF!</definedName>
    <definedName name="BuiltIn_Print_Area___0___1___0_1_1" localSheetId="5">#REF!</definedName>
    <definedName name="BuiltIn_Print_Area___0___1___0_1_1" localSheetId="7">#REF!</definedName>
    <definedName name="BuiltIn_Print_Area___0___1___0_1_1" localSheetId="6">#REF!</definedName>
    <definedName name="BuiltIn_Print_Area___0___1___0_1_1" localSheetId="2">#REF!</definedName>
    <definedName name="BuiltIn_Print_Area___0___1___0_1_1" localSheetId="8">#REF!</definedName>
    <definedName name="BuiltIn_Print_Area___0___1___0_1_1" localSheetId="1">#REF!</definedName>
    <definedName name="BuiltIn_Print_Area___0___1___0_1_1" localSheetId="4">#REF!</definedName>
    <definedName name="BuiltIn_Print_Area___0___1___0_1_1" localSheetId="3">#REF!</definedName>
    <definedName name="BuiltIn_Print_Area___0___1___0_1_1" localSheetId="9">#REF!</definedName>
    <definedName name="BuiltIn_Print_Area___0___1___0_1_1" localSheetId="10">#REF!</definedName>
    <definedName name="BuiltIn_Print_Area___0___1___0_1_1" localSheetId="11">#REF!</definedName>
    <definedName name="BuiltIn_Print_Area___0___1___0_1_1">#REF!</definedName>
    <definedName name="BuiltIn_Print_Area___0___1_1" localSheetId="14">#REF!</definedName>
    <definedName name="BuiltIn_Print_Area___0___1_1" localSheetId="5">#REF!</definedName>
    <definedName name="BuiltIn_Print_Area___0___1_1" localSheetId="7">#REF!</definedName>
    <definedName name="BuiltIn_Print_Area___0___1_1" localSheetId="6">#REF!</definedName>
    <definedName name="BuiltIn_Print_Area___0___1_1" localSheetId="2">#REF!</definedName>
    <definedName name="BuiltIn_Print_Area___0___1_1" localSheetId="8">#REF!</definedName>
    <definedName name="BuiltIn_Print_Area___0___1_1" localSheetId="1">#REF!</definedName>
    <definedName name="BuiltIn_Print_Area___0___1_1" localSheetId="4">#REF!</definedName>
    <definedName name="BuiltIn_Print_Area___0___1_1" localSheetId="3">#REF!</definedName>
    <definedName name="BuiltIn_Print_Area___0___1_1" localSheetId="9">#REF!</definedName>
    <definedName name="BuiltIn_Print_Area___0___1_1" localSheetId="10">#REF!</definedName>
    <definedName name="BuiltIn_Print_Area___0___1_1" localSheetId="11">#REF!</definedName>
    <definedName name="BuiltIn_Print_Area___0___1_1">#REF!</definedName>
    <definedName name="BuiltIn_Print_Area___0___1_1_1" localSheetId="14">#REF!</definedName>
    <definedName name="BuiltIn_Print_Area___0___1_1_1" localSheetId="5">#REF!</definedName>
    <definedName name="BuiltIn_Print_Area___0___1_1_1" localSheetId="7">#REF!</definedName>
    <definedName name="BuiltIn_Print_Area___0___1_1_1" localSheetId="6">#REF!</definedName>
    <definedName name="BuiltIn_Print_Area___0___1_1_1" localSheetId="2">#REF!</definedName>
    <definedName name="BuiltIn_Print_Area___0___1_1_1" localSheetId="8">#REF!</definedName>
    <definedName name="BuiltIn_Print_Area___0___1_1_1" localSheetId="1">#REF!</definedName>
    <definedName name="BuiltIn_Print_Area___0___1_1_1" localSheetId="4">#REF!</definedName>
    <definedName name="BuiltIn_Print_Area___0___1_1_1" localSheetId="3">#REF!</definedName>
    <definedName name="BuiltIn_Print_Area___0___1_1_1" localSheetId="9">#REF!</definedName>
    <definedName name="BuiltIn_Print_Area___0___1_1_1" localSheetId="10">#REF!</definedName>
    <definedName name="BuiltIn_Print_Area___0___1_1_1" localSheetId="11">#REF!</definedName>
    <definedName name="BuiltIn_Print_Area___0___1_1_1">#REF!</definedName>
    <definedName name="BuiltIn_Print_Area___0___16" localSheetId="14">#REF!</definedName>
    <definedName name="BuiltIn_Print_Area___0___16" localSheetId="5">#REF!</definedName>
    <definedName name="BuiltIn_Print_Area___0___16" localSheetId="7">#REF!</definedName>
    <definedName name="BuiltIn_Print_Area___0___16" localSheetId="6">#REF!</definedName>
    <definedName name="BuiltIn_Print_Area___0___16" localSheetId="2">#REF!</definedName>
    <definedName name="BuiltIn_Print_Area___0___16" localSheetId="8">#REF!</definedName>
    <definedName name="BuiltIn_Print_Area___0___16" localSheetId="1">#REF!</definedName>
    <definedName name="BuiltIn_Print_Area___0___16" localSheetId="4">#REF!</definedName>
    <definedName name="BuiltIn_Print_Area___0___16" localSheetId="3">#REF!</definedName>
    <definedName name="BuiltIn_Print_Area___0___16" localSheetId="9">#REF!</definedName>
    <definedName name="BuiltIn_Print_Area___0___16" localSheetId="10">#REF!</definedName>
    <definedName name="BuiltIn_Print_Area___0___16" localSheetId="11">#REF!</definedName>
    <definedName name="BuiltIn_Print_Area___0___16">#REF!</definedName>
    <definedName name="BuiltIn_Print_Area___0___16___0" localSheetId="14">#REF!</definedName>
    <definedName name="BuiltIn_Print_Area___0___16___0" localSheetId="5">#REF!</definedName>
    <definedName name="BuiltIn_Print_Area___0___16___0" localSheetId="7">#REF!</definedName>
    <definedName name="BuiltIn_Print_Area___0___16___0" localSheetId="6">#REF!</definedName>
    <definedName name="BuiltIn_Print_Area___0___16___0" localSheetId="2">#REF!</definedName>
    <definedName name="BuiltIn_Print_Area___0___16___0" localSheetId="8">#REF!</definedName>
    <definedName name="BuiltIn_Print_Area___0___16___0" localSheetId="1">#REF!</definedName>
    <definedName name="BuiltIn_Print_Area___0___16___0" localSheetId="4">#REF!</definedName>
    <definedName name="BuiltIn_Print_Area___0___16___0" localSheetId="3">#REF!</definedName>
    <definedName name="BuiltIn_Print_Area___0___16___0" localSheetId="9">#REF!</definedName>
    <definedName name="BuiltIn_Print_Area___0___16___0" localSheetId="10">#REF!</definedName>
    <definedName name="BuiltIn_Print_Area___0___16___0" localSheetId="11">#REF!</definedName>
    <definedName name="BuiltIn_Print_Area___0___16___0">#REF!</definedName>
    <definedName name="BuiltIn_Print_Area___0___16___0___0" localSheetId="14">#REF!</definedName>
    <definedName name="BuiltIn_Print_Area___0___16___0___0" localSheetId="5">#REF!</definedName>
    <definedName name="BuiltIn_Print_Area___0___16___0___0" localSheetId="7">#REF!</definedName>
    <definedName name="BuiltIn_Print_Area___0___16___0___0" localSheetId="6">#REF!</definedName>
    <definedName name="BuiltIn_Print_Area___0___16___0___0" localSheetId="2">#REF!</definedName>
    <definedName name="BuiltIn_Print_Area___0___16___0___0" localSheetId="8">#REF!</definedName>
    <definedName name="BuiltIn_Print_Area___0___16___0___0" localSheetId="1">#REF!</definedName>
    <definedName name="BuiltIn_Print_Area___0___16___0___0" localSheetId="4">#REF!</definedName>
    <definedName name="BuiltIn_Print_Area___0___16___0___0" localSheetId="3">#REF!</definedName>
    <definedName name="BuiltIn_Print_Area___0___16___0___0" localSheetId="9">#REF!</definedName>
    <definedName name="BuiltIn_Print_Area___0___16___0___0" localSheetId="10">#REF!</definedName>
    <definedName name="BuiltIn_Print_Area___0___16___0___0" localSheetId="11">#REF!</definedName>
    <definedName name="BuiltIn_Print_Area___0___16___0___0">#REF!</definedName>
    <definedName name="BuiltIn_Print_Area___0___16___0___0___0" localSheetId="14">#REF!</definedName>
    <definedName name="BuiltIn_Print_Area___0___16___0___0___0" localSheetId="5">#REF!</definedName>
    <definedName name="BuiltIn_Print_Area___0___16___0___0___0" localSheetId="7">#REF!</definedName>
    <definedName name="BuiltIn_Print_Area___0___16___0___0___0" localSheetId="6">#REF!</definedName>
    <definedName name="BuiltIn_Print_Area___0___16___0___0___0" localSheetId="2">#REF!</definedName>
    <definedName name="BuiltIn_Print_Area___0___16___0___0___0" localSheetId="8">#REF!</definedName>
    <definedName name="BuiltIn_Print_Area___0___16___0___0___0" localSheetId="1">#REF!</definedName>
    <definedName name="BuiltIn_Print_Area___0___16___0___0___0" localSheetId="4">#REF!</definedName>
    <definedName name="BuiltIn_Print_Area___0___16___0___0___0" localSheetId="3">#REF!</definedName>
    <definedName name="BuiltIn_Print_Area___0___16___0___0___0" localSheetId="9">#REF!</definedName>
    <definedName name="BuiltIn_Print_Area___0___16___0___0___0" localSheetId="10">#REF!</definedName>
    <definedName name="BuiltIn_Print_Area___0___16___0___0___0" localSheetId="11">#REF!</definedName>
    <definedName name="BuiltIn_Print_Area___0___16___0___0___0">#REF!</definedName>
    <definedName name="BuiltIn_Print_Area___0___16___0___0___0___0" localSheetId="14">#REF!</definedName>
    <definedName name="BuiltIn_Print_Area___0___16___0___0___0___0" localSheetId="5">#REF!</definedName>
    <definedName name="BuiltIn_Print_Area___0___16___0___0___0___0" localSheetId="7">#REF!</definedName>
    <definedName name="BuiltIn_Print_Area___0___16___0___0___0___0" localSheetId="6">#REF!</definedName>
    <definedName name="BuiltIn_Print_Area___0___16___0___0___0___0" localSheetId="2">#REF!</definedName>
    <definedName name="BuiltIn_Print_Area___0___16___0___0___0___0" localSheetId="8">#REF!</definedName>
    <definedName name="BuiltIn_Print_Area___0___16___0___0___0___0" localSheetId="1">#REF!</definedName>
    <definedName name="BuiltIn_Print_Area___0___16___0___0___0___0" localSheetId="4">#REF!</definedName>
    <definedName name="BuiltIn_Print_Area___0___16___0___0___0___0" localSheetId="3">#REF!</definedName>
    <definedName name="BuiltIn_Print_Area___0___16___0___0___0___0" localSheetId="9">#REF!</definedName>
    <definedName name="BuiltIn_Print_Area___0___16___0___0___0___0" localSheetId="10">#REF!</definedName>
    <definedName name="BuiltIn_Print_Area___0___16___0___0___0___0" localSheetId="11">#REF!</definedName>
    <definedName name="BuiltIn_Print_Area___0___16___0___0___0___0">#REF!</definedName>
    <definedName name="BuiltIn_Print_Area___0___16___0___0___0___0___0" localSheetId="14">#REF!</definedName>
    <definedName name="BuiltIn_Print_Area___0___16___0___0___0___0___0" localSheetId="5">#REF!</definedName>
    <definedName name="BuiltIn_Print_Area___0___16___0___0___0___0___0" localSheetId="7">#REF!</definedName>
    <definedName name="BuiltIn_Print_Area___0___16___0___0___0___0___0" localSheetId="6">#REF!</definedName>
    <definedName name="BuiltIn_Print_Area___0___16___0___0___0___0___0" localSheetId="2">#REF!</definedName>
    <definedName name="BuiltIn_Print_Area___0___16___0___0___0___0___0" localSheetId="8">#REF!</definedName>
    <definedName name="BuiltIn_Print_Area___0___16___0___0___0___0___0" localSheetId="1">#REF!</definedName>
    <definedName name="BuiltIn_Print_Area___0___16___0___0___0___0___0" localSheetId="4">#REF!</definedName>
    <definedName name="BuiltIn_Print_Area___0___16___0___0___0___0___0" localSheetId="3">#REF!</definedName>
    <definedName name="BuiltIn_Print_Area___0___16___0___0___0___0___0" localSheetId="9">#REF!</definedName>
    <definedName name="BuiltIn_Print_Area___0___16___0___0___0___0___0" localSheetId="10">#REF!</definedName>
    <definedName name="BuiltIn_Print_Area___0___16___0___0___0___0___0" localSheetId="11">#REF!</definedName>
    <definedName name="BuiltIn_Print_Area___0___16___0___0___0___0___0">#REF!</definedName>
    <definedName name="BuiltIn_Print_Area___0___16___0___0___0___0___0___0" localSheetId="14">#REF!</definedName>
    <definedName name="BuiltIn_Print_Area___0___16___0___0___0___0___0___0" localSheetId="5">#REF!</definedName>
    <definedName name="BuiltIn_Print_Area___0___16___0___0___0___0___0___0" localSheetId="7">#REF!</definedName>
    <definedName name="BuiltIn_Print_Area___0___16___0___0___0___0___0___0" localSheetId="6">#REF!</definedName>
    <definedName name="BuiltIn_Print_Area___0___16___0___0___0___0___0___0" localSheetId="2">#REF!</definedName>
    <definedName name="BuiltIn_Print_Area___0___16___0___0___0___0___0___0" localSheetId="8">#REF!</definedName>
    <definedName name="BuiltIn_Print_Area___0___16___0___0___0___0___0___0" localSheetId="1">#REF!</definedName>
    <definedName name="BuiltIn_Print_Area___0___16___0___0___0___0___0___0" localSheetId="4">#REF!</definedName>
    <definedName name="BuiltIn_Print_Area___0___16___0___0___0___0___0___0" localSheetId="3">#REF!</definedName>
    <definedName name="BuiltIn_Print_Area___0___16___0___0___0___0___0___0" localSheetId="9">#REF!</definedName>
    <definedName name="BuiltIn_Print_Area___0___16___0___0___0___0___0___0" localSheetId="10">#REF!</definedName>
    <definedName name="BuiltIn_Print_Area___0___16___0___0___0___0___0___0" localSheetId="11">#REF!</definedName>
    <definedName name="BuiltIn_Print_Area___0___16___0___0___0___0___0___0">#REF!</definedName>
    <definedName name="BuiltIn_Print_Area___0___16___0___0___0___0___0___0___0" localSheetId="14">#REF!</definedName>
    <definedName name="BuiltIn_Print_Area___0___16___0___0___0___0___0___0___0" localSheetId="5">#REF!</definedName>
    <definedName name="BuiltIn_Print_Area___0___16___0___0___0___0___0___0___0" localSheetId="7">#REF!</definedName>
    <definedName name="BuiltIn_Print_Area___0___16___0___0___0___0___0___0___0" localSheetId="6">#REF!</definedName>
    <definedName name="BuiltIn_Print_Area___0___16___0___0___0___0___0___0___0" localSheetId="2">#REF!</definedName>
    <definedName name="BuiltIn_Print_Area___0___16___0___0___0___0___0___0___0" localSheetId="8">#REF!</definedName>
    <definedName name="BuiltIn_Print_Area___0___16___0___0___0___0___0___0___0" localSheetId="1">#REF!</definedName>
    <definedName name="BuiltIn_Print_Area___0___16___0___0___0___0___0___0___0" localSheetId="4">#REF!</definedName>
    <definedName name="BuiltIn_Print_Area___0___16___0___0___0___0___0___0___0" localSheetId="3">#REF!</definedName>
    <definedName name="BuiltIn_Print_Area___0___16___0___0___0___0___0___0___0" localSheetId="9">#REF!</definedName>
    <definedName name="BuiltIn_Print_Area___0___16___0___0___0___0___0___0___0" localSheetId="10">#REF!</definedName>
    <definedName name="BuiltIn_Print_Area___0___16___0___0___0___0___0___0___0" localSheetId="11">#REF!</definedName>
    <definedName name="BuiltIn_Print_Area___0___16___0___0___0___0___0___0___0">#REF!</definedName>
    <definedName name="BuiltIn_Print_Area___0___4" localSheetId="14">#REF!</definedName>
    <definedName name="BuiltIn_Print_Area___0___4" localSheetId="5">#REF!</definedName>
    <definedName name="BuiltIn_Print_Area___0___4" localSheetId="7">#REF!</definedName>
    <definedName name="BuiltIn_Print_Area___0___4" localSheetId="6">#REF!</definedName>
    <definedName name="BuiltIn_Print_Area___0___4" localSheetId="2">#REF!</definedName>
    <definedName name="BuiltIn_Print_Area___0___4" localSheetId="8">#REF!</definedName>
    <definedName name="BuiltIn_Print_Area___0___4" localSheetId="1">#REF!</definedName>
    <definedName name="BuiltIn_Print_Area___0___4" localSheetId="4">#REF!</definedName>
    <definedName name="BuiltIn_Print_Area___0___4" localSheetId="3">#REF!</definedName>
    <definedName name="BuiltIn_Print_Area___0___4" localSheetId="9">#REF!</definedName>
    <definedName name="BuiltIn_Print_Area___0___4" localSheetId="10">#REF!</definedName>
    <definedName name="BuiltIn_Print_Area___0___4" localSheetId="11">#REF!</definedName>
    <definedName name="BuiltIn_Print_Area___0___4">#REF!</definedName>
    <definedName name="BuiltIn_Print_Area___0___5" localSheetId="14">#REF!</definedName>
    <definedName name="BuiltIn_Print_Area___0___5" localSheetId="5">#REF!</definedName>
    <definedName name="BuiltIn_Print_Area___0___5" localSheetId="7">#REF!</definedName>
    <definedName name="BuiltIn_Print_Area___0___5" localSheetId="6">#REF!</definedName>
    <definedName name="BuiltIn_Print_Area___0___5" localSheetId="2">#REF!</definedName>
    <definedName name="BuiltIn_Print_Area___0___5" localSheetId="8">#REF!</definedName>
    <definedName name="BuiltIn_Print_Area___0___5" localSheetId="1">#REF!</definedName>
    <definedName name="BuiltIn_Print_Area___0___5" localSheetId="4">#REF!</definedName>
    <definedName name="BuiltIn_Print_Area___0___5" localSheetId="3">#REF!</definedName>
    <definedName name="BuiltIn_Print_Area___0___5" localSheetId="9">#REF!</definedName>
    <definedName name="BuiltIn_Print_Area___0___5" localSheetId="10">#REF!</definedName>
    <definedName name="BuiltIn_Print_Area___0___5" localSheetId="11">#REF!</definedName>
    <definedName name="BuiltIn_Print_Area___0___5">#REF!</definedName>
    <definedName name="BuiltIn_Print_Area___0___5___0" localSheetId="14">#REF!</definedName>
    <definedName name="BuiltIn_Print_Area___0___5___0" localSheetId="5">#REF!</definedName>
    <definedName name="BuiltIn_Print_Area___0___5___0" localSheetId="7">#REF!</definedName>
    <definedName name="BuiltIn_Print_Area___0___5___0" localSheetId="6">#REF!</definedName>
    <definedName name="BuiltIn_Print_Area___0___5___0" localSheetId="2">#REF!</definedName>
    <definedName name="BuiltIn_Print_Area___0___5___0" localSheetId="8">#REF!</definedName>
    <definedName name="BuiltIn_Print_Area___0___5___0" localSheetId="1">#REF!</definedName>
    <definedName name="BuiltIn_Print_Area___0___5___0" localSheetId="4">#REF!</definedName>
    <definedName name="BuiltIn_Print_Area___0___5___0" localSheetId="3">#REF!</definedName>
    <definedName name="BuiltIn_Print_Area___0___5___0" localSheetId="9">#REF!</definedName>
    <definedName name="BuiltIn_Print_Area___0___5___0" localSheetId="10">#REF!</definedName>
    <definedName name="BuiltIn_Print_Area___0___5___0" localSheetId="11">#REF!</definedName>
    <definedName name="BuiltIn_Print_Area___0___5___0">#REF!</definedName>
    <definedName name="BuiltIn_Print_Area___0___6" localSheetId="14">#REF!</definedName>
    <definedName name="BuiltIn_Print_Area___0___6" localSheetId="5">#REF!</definedName>
    <definedName name="BuiltIn_Print_Area___0___6" localSheetId="7">#REF!</definedName>
    <definedName name="BuiltIn_Print_Area___0___6" localSheetId="6">#REF!</definedName>
    <definedName name="BuiltIn_Print_Area___0___6" localSheetId="2">#REF!</definedName>
    <definedName name="BuiltIn_Print_Area___0___6" localSheetId="8">#REF!</definedName>
    <definedName name="BuiltIn_Print_Area___0___6" localSheetId="1">#REF!</definedName>
    <definedName name="BuiltIn_Print_Area___0___6" localSheetId="4">#REF!</definedName>
    <definedName name="BuiltIn_Print_Area___0___6" localSheetId="3">#REF!</definedName>
    <definedName name="BuiltIn_Print_Area___0___6" localSheetId="9">#REF!</definedName>
    <definedName name="BuiltIn_Print_Area___0___6" localSheetId="10">#REF!</definedName>
    <definedName name="BuiltIn_Print_Area___0___6" localSheetId="11">#REF!</definedName>
    <definedName name="BuiltIn_Print_Area___0___6">#REF!</definedName>
    <definedName name="BuiltIn_Print_Area___0___6___0" localSheetId="14">#REF!</definedName>
    <definedName name="BuiltIn_Print_Area___0___6___0" localSheetId="5">#REF!</definedName>
    <definedName name="BuiltIn_Print_Area___0___6___0" localSheetId="7">#REF!</definedName>
    <definedName name="BuiltIn_Print_Area___0___6___0" localSheetId="6">#REF!</definedName>
    <definedName name="BuiltIn_Print_Area___0___6___0" localSheetId="2">#REF!</definedName>
    <definedName name="BuiltIn_Print_Area___0___6___0" localSheetId="8">#REF!</definedName>
    <definedName name="BuiltIn_Print_Area___0___6___0" localSheetId="1">#REF!</definedName>
    <definedName name="BuiltIn_Print_Area___0___6___0" localSheetId="4">#REF!</definedName>
    <definedName name="BuiltIn_Print_Area___0___6___0" localSheetId="3">#REF!</definedName>
    <definedName name="BuiltIn_Print_Area___0___6___0" localSheetId="9">#REF!</definedName>
    <definedName name="BuiltIn_Print_Area___0___6___0" localSheetId="10">#REF!</definedName>
    <definedName name="BuiltIn_Print_Area___0___6___0" localSheetId="11">#REF!</definedName>
    <definedName name="BuiltIn_Print_Area___0___6___0">#REF!</definedName>
    <definedName name="BuiltIn_Print_Area___0___7" localSheetId="14">#REF!</definedName>
    <definedName name="BuiltIn_Print_Area___0___7" localSheetId="5">#REF!</definedName>
    <definedName name="BuiltIn_Print_Area___0___7" localSheetId="7">#REF!</definedName>
    <definedName name="BuiltIn_Print_Area___0___7" localSheetId="6">#REF!</definedName>
    <definedName name="BuiltIn_Print_Area___0___7" localSheetId="2">#REF!</definedName>
    <definedName name="BuiltIn_Print_Area___0___7" localSheetId="8">#REF!</definedName>
    <definedName name="BuiltIn_Print_Area___0___7" localSheetId="1">#REF!</definedName>
    <definedName name="BuiltIn_Print_Area___0___7" localSheetId="4">#REF!</definedName>
    <definedName name="BuiltIn_Print_Area___0___7" localSheetId="3">#REF!</definedName>
    <definedName name="BuiltIn_Print_Area___0___7" localSheetId="9">#REF!</definedName>
    <definedName name="BuiltIn_Print_Area___0___7" localSheetId="10">#REF!</definedName>
    <definedName name="BuiltIn_Print_Area___0___7" localSheetId="11">#REF!</definedName>
    <definedName name="BuiltIn_Print_Area___0___7">#REF!</definedName>
    <definedName name="BuiltIn_Print_Area___0___7___0" localSheetId="14">#REF!</definedName>
    <definedName name="BuiltIn_Print_Area___0___7___0" localSheetId="5">#REF!</definedName>
    <definedName name="BuiltIn_Print_Area___0___7___0" localSheetId="7">#REF!</definedName>
    <definedName name="BuiltIn_Print_Area___0___7___0" localSheetId="6">#REF!</definedName>
    <definedName name="BuiltIn_Print_Area___0___7___0" localSheetId="2">#REF!</definedName>
    <definedName name="BuiltIn_Print_Area___0___7___0" localSheetId="8">#REF!</definedName>
    <definedName name="BuiltIn_Print_Area___0___7___0" localSheetId="1">#REF!</definedName>
    <definedName name="BuiltIn_Print_Area___0___7___0" localSheetId="4">#REF!</definedName>
    <definedName name="BuiltIn_Print_Area___0___7___0" localSheetId="3">#REF!</definedName>
    <definedName name="BuiltIn_Print_Area___0___7___0" localSheetId="9">#REF!</definedName>
    <definedName name="BuiltIn_Print_Area___0___7___0" localSheetId="10">#REF!</definedName>
    <definedName name="BuiltIn_Print_Area___0___7___0" localSheetId="11">#REF!</definedName>
    <definedName name="BuiltIn_Print_Area___0___7___0">#REF!</definedName>
    <definedName name="BuiltIn_Print_Area___0___8" localSheetId="14">#REF!</definedName>
    <definedName name="BuiltIn_Print_Area___0___8" localSheetId="5">#REF!</definedName>
    <definedName name="BuiltIn_Print_Area___0___8" localSheetId="7">#REF!</definedName>
    <definedName name="BuiltIn_Print_Area___0___8" localSheetId="6">#REF!</definedName>
    <definedName name="BuiltIn_Print_Area___0___8" localSheetId="2">#REF!</definedName>
    <definedName name="BuiltIn_Print_Area___0___8" localSheetId="8">#REF!</definedName>
    <definedName name="BuiltIn_Print_Area___0___8" localSheetId="1">#REF!</definedName>
    <definedName name="BuiltIn_Print_Area___0___8" localSheetId="4">#REF!</definedName>
    <definedName name="BuiltIn_Print_Area___0___8" localSheetId="3">#REF!</definedName>
    <definedName name="BuiltIn_Print_Area___0___8" localSheetId="9">#REF!</definedName>
    <definedName name="BuiltIn_Print_Area___0___8" localSheetId="10">#REF!</definedName>
    <definedName name="BuiltIn_Print_Area___0___8" localSheetId="11">#REF!</definedName>
    <definedName name="BuiltIn_Print_Area___0___8">#REF!</definedName>
    <definedName name="BuiltIn_Print_Area___0_1" localSheetId="14">#REF!</definedName>
    <definedName name="BuiltIn_Print_Area___0_1" localSheetId="5">#REF!</definedName>
    <definedName name="BuiltIn_Print_Area___0_1" localSheetId="7">#REF!</definedName>
    <definedName name="BuiltIn_Print_Area___0_1" localSheetId="6">#REF!</definedName>
    <definedName name="BuiltIn_Print_Area___0_1" localSheetId="2">#REF!</definedName>
    <definedName name="BuiltIn_Print_Area___0_1" localSheetId="8">#REF!</definedName>
    <definedName name="BuiltIn_Print_Area___0_1" localSheetId="1">#REF!</definedName>
    <definedName name="BuiltIn_Print_Area___0_1" localSheetId="4">#REF!</definedName>
    <definedName name="BuiltIn_Print_Area___0_1" localSheetId="3">#REF!</definedName>
    <definedName name="BuiltIn_Print_Area___0_1" localSheetId="9">#REF!</definedName>
    <definedName name="BuiltIn_Print_Area___0_1" localSheetId="10">#REF!</definedName>
    <definedName name="BuiltIn_Print_Area___0_1" localSheetId="11">#REF!</definedName>
    <definedName name="BuiltIn_Print_Area___0_1">#REF!</definedName>
    <definedName name="BuiltIn_Print_Area___0_1_1" localSheetId="14">#REF!</definedName>
    <definedName name="BuiltIn_Print_Area___0_1_1" localSheetId="5">#REF!</definedName>
    <definedName name="BuiltIn_Print_Area___0_1_1" localSheetId="7">#REF!</definedName>
    <definedName name="BuiltIn_Print_Area___0_1_1" localSheetId="6">#REF!</definedName>
    <definedName name="BuiltIn_Print_Area___0_1_1" localSheetId="2">#REF!</definedName>
    <definedName name="BuiltIn_Print_Area___0_1_1" localSheetId="8">#REF!</definedName>
    <definedName name="BuiltIn_Print_Area___0_1_1" localSheetId="1">#REF!</definedName>
    <definedName name="BuiltIn_Print_Area___0_1_1" localSheetId="4">#REF!</definedName>
    <definedName name="BuiltIn_Print_Area___0_1_1" localSheetId="3">#REF!</definedName>
    <definedName name="BuiltIn_Print_Area___0_1_1" localSheetId="9">#REF!</definedName>
    <definedName name="BuiltIn_Print_Area___0_1_1" localSheetId="10">#REF!</definedName>
    <definedName name="BuiltIn_Print_Area___0_1_1" localSheetId="11">#REF!</definedName>
    <definedName name="BuiltIn_Print_Area___0_1_1">#REF!</definedName>
    <definedName name="BuiltIn_Print_Area_1" localSheetId="14">#REF!</definedName>
    <definedName name="BuiltIn_Print_Area_1" localSheetId="5">#REF!</definedName>
    <definedName name="BuiltIn_Print_Area_1" localSheetId="7">#REF!</definedName>
    <definedName name="BuiltIn_Print_Area_1" localSheetId="6">#REF!</definedName>
    <definedName name="BuiltIn_Print_Area_1" localSheetId="2">#REF!</definedName>
    <definedName name="BuiltIn_Print_Area_1" localSheetId="8">#REF!</definedName>
    <definedName name="BuiltIn_Print_Area_1" localSheetId="1">#REF!</definedName>
    <definedName name="BuiltIn_Print_Area_1" localSheetId="4">#REF!</definedName>
    <definedName name="BuiltIn_Print_Area_1" localSheetId="3">#REF!</definedName>
    <definedName name="BuiltIn_Print_Area_1" localSheetId="9">#REF!</definedName>
    <definedName name="BuiltIn_Print_Area_1" localSheetId="10">#REF!</definedName>
    <definedName name="BuiltIn_Print_Area_1" localSheetId="11">#REF!</definedName>
    <definedName name="BuiltIn_Print_Area_1">#REF!</definedName>
    <definedName name="BuiltIn_Print_Area_1_1" localSheetId="14">#REF!</definedName>
    <definedName name="BuiltIn_Print_Area_1_1" localSheetId="5">#REF!</definedName>
    <definedName name="BuiltIn_Print_Area_1_1" localSheetId="7">#REF!</definedName>
    <definedName name="BuiltIn_Print_Area_1_1" localSheetId="6">#REF!</definedName>
    <definedName name="BuiltIn_Print_Area_1_1" localSheetId="2">#REF!</definedName>
    <definedName name="BuiltIn_Print_Area_1_1" localSheetId="8">#REF!</definedName>
    <definedName name="BuiltIn_Print_Area_1_1" localSheetId="1">#REF!</definedName>
    <definedName name="BuiltIn_Print_Area_1_1" localSheetId="4">#REF!</definedName>
    <definedName name="BuiltIn_Print_Area_1_1" localSheetId="3">#REF!</definedName>
    <definedName name="BuiltIn_Print_Area_1_1" localSheetId="9">#REF!</definedName>
    <definedName name="BuiltIn_Print_Area_1_1" localSheetId="10">#REF!</definedName>
    <definedName name="BuiltIn_Print_Area_1_1" localSheetId="11">#REF!</definedName>
    <definedName name="BuiltIn_Print_Area_1_1">#REF!</definedName>
    <definedName name="BuiltIn_Print_Titles" localSheetId="14">#REF!</definedName>
    <definedName name="BuiltIn_Print_Titles" localSheetId="5">#REF!</definedName>
    <definedName name="BuiltIn_Print_Titles" localSheetId="7">#REF!</definedName>
    <definedName name="BuiltIn_Print_Titles" localSheetId="6">#REF!</definedName>
    <definedName name="BuiltIn_Print_Titles" localSheetId="2">#REF!</definedName>
    <definedName name="BuiltIn_Print_Titles" localSheetId="8">#REF!</definedName>
    <definedName name="BuiltIn_Print_Titles" localSheetId="1">#REF!</definedName>
    <definedName name="BuiltIn_Print_Titles" localSheetId="4">#REF!</definedName>
    <definedName name="BuiltIn_Print_Titles" localSheetId="3">#REF!</definedName>
    <definedName name="BuiltIn_Print_Titles" localSheetId="9">#REF!</definedName>
    <definedName name="BuiltIn_Print_Titles" localSheetId="10">#REF!</definedName>
    <definedName name="BuiltIn_Print_Titles" localSheetId="11">#REF!</definedName>
    <definedName name="BuiltIn_Print_Titles">#REF!</definedName>
    <definedName name="BuiltIn_Print_Titles___0" localSheetId="14">#REF!</definedName>
    <definedName name="BuiltIn_Print_Titles___0" localSheetId="5">#REF!</definedName>
    <definedName name="BuiltIn_Print_Titles___0" localSheetId="7">#REF!</definedName>
    <definedName name="BuiltIn_Print_Titles___0" localSheetId="6">#REF!</definedName>
    <definedName name="BuiltIn_Print_Titles___0" localSheetId="2">#REF!</definedName>
    <definedName name="BuiltIn_Print_Titles___0" localSheetId="8">#REF!</definedName>
    <definedName name="BuiltIn_Print_Titles___0" localSheetId="1">#REF!</definedName>
    <definedName name="BuiltIn_Print_Titles___0" localSheetId="4">#REF!</definedName>
    <definedName name="BuiltIn_Print_Titles___0" localSheetId="3">#REF!</definedName>
    <definedName name="BuiltIn_Print_Titles___0" localSheetId="9">#REF!</definedName>
    <definedName name="BuiltIn_Print_Titles___0" localSheetId="10">#REF!</definedName>
    <definedName name="BuiltIn_Print_Titles___0" localSheetId="11">#REF!</definedName>
    <definedName name="BuiltIn_Print_Titles___0">#REF!</definedName>
    <definedName name="BuiltIn_Print_Titles___0___0" localSheetId="14">#REF!</definedName>
    <definedName name="BuiltIn_Print_Titles___0___0" localSheetId="5">#REF!</definedName>
    <definedName name="BuiltIn_Print_Titles___0___0" localSheetId="7">#REF!</definedName>
    <definedName name="BuiltIn_Print_Titles___0___0" localSheetId="6">#REF!</definedName>
    <definedName name="BuiltIn_Print_Titles___0___0" localSheetId="2">#REF!</definedName>
    <definedName name="BuiltIn_Print_Titles___0___0" localSheetId="8">#REF!</definedName>
    <definedName name="BuiltIn_Print_Titles___0___0" localSheetId="1">#REF!</definedName>
    <definedName name="BuiltIn_Print_Titles___0___0" localSheetId="4">#REF!</definedName>
    <definedName name="BuiltIn_Print_Titles___0___0" localSheetId="3">#REF!</definedName>
    <definedName name="BuiltIn_Print_Titles___0___0" localSheetId="9">#REF!</definedName>
    <definedName name="BuiltIn_Print_Titles___0___0" localSheetId="10">#REF!</definedName>
    <definedName name="BuiltIn_Print_Titles___0___0" localSheetId="11">#REF!</definedName>
    <definedName name="BuiltIn_Print_Titles___0___0">#REF!</definedName>
    <definedName name="BuiltIn_Print_Titles___0___0___0" localSheetId="14">#REF!</definedName>
    <definedName name="BuiltIn_Print_Titles___0___0___0" localSheetId="5">#REF!</definedName>
    <definedName name="BuiltIn_Print_Titles___0___0___0" localSheetId="7">#REF!</definedName>
    <definedName name="BuiltIn_Print_Titles___0___0___0" localSheetId="6">#REF!</definedName>
    <definedName name="BuiltIn_Print_Titles___0___0___0" localSheetId="2">#REF!</definedName>
    <definedName name="BuiltIn_Print_Titles___0___0___0" localSheetId="8">#REF!</definedName>
    <definedName name="BuiltIn_Print_Titles___0___0___0" localSheetId="1">#REF!</definedName>
    <definedName name="BuiltIn_Print_Titles___0___0___0" localSheetId="4">#REF!</definedName>
    <definedName name="BuiltIn_Print_Titles___0___0___0" localSheetId="3">#REF!</definedName>
    <definedName name="BuiltIn_Print_Titles___0___0___0" localSheetId="9">#REF!</definedName>
    <definedName name="BuiltIn_Print_Titles___0___0___0" localSheetId="10">#REF!</definedName>
    <definedName name="BuiltIn_Print_Titles___0___0___0" localSheetId="11">#REF!</definedName>
    <definedName name="BuiltIn_Print_Titles___0___0___0">#REF!</definedName>
    <definedName name="BuiltIn_Print_Titles___0___0___0___0" localSheetId="14">#REF!</definedName>
    <definedName name="BuiltIn_Print_Titles___0___0___0___0" localSheetId="5">#REF!</definedName>
    <definedName name="BuiltIn_Print_Titles___0___0___0___0" localSheetId="7">#REF!</definedName>
    <definedName name="BuiltIn_Print_Titles___0___0___0___0" localSheetId="6">#REF!</definedName>
    <definedName name="BuiltIn_Print_Titles___0___0___0___0" localSheetId="2">#REF!</definedName>
    <definedName name="BuiltIn_Print_Titles___0___0___0___0" localSheetId="8">#REF!</definedName>
    <definedName name="BuiltIn_Print_Titles___0___0___0___0" localSheetId="1">#REF!</definedName>
    <definedName name="BuiltIn_Print_Titles___0___0___0___0" localSheetId="4">#REF!</definedName>
    <definedName name="BuiltIn_Print_Titles___0___0___0___0" localSheetId="3">#REF!</definedName>
    <definedName name="BuiltIn_Print_Titles___0___0___0___0" localSheetId="9">#REF!</definedName>
    <definedName name="BuiltIn_Print_Titles___0___0___0___0" localSheetId="10">#REF!</definedName>
    <definedName name="BuiltIn_Print_Titles___0___0___0___0" localSheetId="11">#REF!</definedName>
    <definedName name="BuiltIn_Print_Titles___0___0___0___0">#REF!</definedName>
    <definedName name="BuiltIn_Print_Titles___0___0___0___0___0" localSheetId="14">#REF!</definedName>
    <definedName name="BuiltIn_Print_Titles___0___0___0___0___0" localSheetId="5">#REF!</definedName>
    <definedName name="BuiltIn_Print_Titles___0___0___0___0___0" localSheetId="7">#REF!</definedName>
    <definedName name="BuiltIn_Print_Titles___0___0___0___0___0" localSheetId="6">#REF!</definedName>
    <definedName name="BuiltIn_Print_Titles___0___0___0___0___0" localSheetId="2">#REF!</definedName>
    <definedName name="BuiltIn_Print_Titles___0___0___0___0___0" localSheetId="8">#REF!</definedName>
    <definedName name="BuiltIn_Print_Titles___0___0___0___0___0" localSheetId="1">#REF!</definedName>
    <definedName name="BuiltIn_Print_Titles___0___0___0___0___0" localSheetId="4">#REF!</definedName>
    <definedName name="BuiltIn_Print_Titles___0___0___0___0___0" localSheetId="3">#REF!</definedName>
    <definedName name="BuiltIn_Print_Titles___0___0___0___0___0" localSheetId="9">#REF!</definedName>
    <definedName name="BuiltIn_Print_Titles___0___0___0___0___0" localSheetId="10">#REF!</definedName>
    <definedName name="BuiltIn_Print_Titles___0___0___0___0___0" localSheetId="11">#REF!</definedName>
    <definedName name="BuiltIn_Print_Titles___0___0___0___0___0">#REF!</definedName>
    <definedName name="BuiltIn_Print_Titles___0___0___0___0___0___0" localSheetId="14">#REF!</definedName>
    <definedName name="BuiltIn_Print_Titles___0___0___0___0___0___0" localSheetId="5">#REF!</definedName>
    <definedName name="BuiltIn_Print_Titles___0___0___0___0___0___0" localSheetId="7">#REF!</definedName>
    <definedName name="BuiltIn_Print_Titles___0___0___0___0___0___0" localSheetId="6">#REF!</definedName>
    <definedName name="BuiltIn_Print_Titles___0___0___0___0___0___0" localSheetId="2">#REF!</definedName>
    <definedName name="BuiltIn_Print_Titles___0___0___0___0___0___0" localSheetId="8">#REF!</definedName>
    <definedName name="BuiltIn_Print_Titles___0___0___0___0___0___0" localSheetId="1">#REF!</definedName>
    <definedName name="BuiltIn_Print_Titles___0___0___0___0___0___0" localSheetId="4">#REF!</definedName>
    <definedName name="BuiltIn_Print_Titles___0___0___0___0___0___0" localSheetId="3">#REF!</definedName>
    <definedName name="BuiltIn_Print_Titles___0___0___0___0___0___0" localSheetId="9">#REF!</definedName>
    <definedName name="BuiltIn_Print_Titles___0___0___0___0___0___0" localSheetId="10">#REF!</definedName>
    <definedName name="BuiltIn_Print_Titles___0___0___0___0___0___0" localSheetId="11">#REF!</definedName>
    <definedName name="BuiltIn_Print_Titles___0___0___0___0___0___0">#REF!</definedName>
    <definedName name="BuiltIn_Print_Titles___0___0___0___0___0___0___0" localSheetId="14">#REF!</definedName>
    <definedName name="BuiltIn_Print_Titles___0___0___0___0___0___0___0" localSheetId="5">#REF!</definedName>
    <definedName name="BuiltIn_Print_Titles___0___0___0___0___0___0___0" localSheetId="7">#REF!</definedName>
    <definedName name="BuiltIn_Print_Titles___0___0___0___0___0___0___0" localSheetId="6">#REF!</definedName>
    <definedName name="BuiltIn_Print_Titles___0___0___0___0___0___0___0" localSheetId="2">#REF!</definedName>
    <definedName name="BuiltIn_Print_Titles___0___0___0___0___0___0___0" localSheetId="8">#REF!</definedName>
    <definedName name="BuiltIn_Print_Titles___0___0___0___0___0___0___0" localSheetId="1">#REF!</definedName>
    <definedName name="BuiltIn_Print_Titles___0___0___0___0___0___0___0" localSheetId="4">#REF!</definedName>
    <definedName name="BuiltIn_Print_Titles___0___0___0___0___0___0___0" localSheetId="3">#REF!</definedName>
    <definedName name="BuiltIn_Print_Titles___0___0___0___0___0___0___0" localSheetId="9">#REF!</definedName>
    <definedName name="BuiltIn_Print_Titles___0___0___0___0___0___0___0" localSheetId="10">#REF!</definedName>
    <definedName name="BuiltIn_Print_Titles___0___0___0___0___0___0___0" localSheetId="11">#REF!</definedName>
    <definedName name="BuiltIn_Print_Titles___0___0___0___0___0___0___0">#REF!</definedName>
    <definedName name="BuiltIn_Print_Titles___0___0___0___0___0___0___0___0___0" localSheetId="14">#REF!</definedName>
    <definedName name="BuiltIn_Print_Titles___0___0___0___0___0___0___0___0___0" localSheetId="5">#REF!</definedName>
    <definedName name="BuiltIn_Print_Titles___0___0___0___0___0___0___0___0___0" localSheetId="7">#REF!</definedName>
    <definedName name="BuiltIn_Print_Titles___0___0___0___0___0___0___0___0___0" localSheetId="6">#REF!</definedName>
    <definedName name="BuiltIn_Print_Titles___0___0___0___0___0___0___0___0___0" localSheetId="2">#REF!</definedName>
    <definedName name="BuiltIn_Print_Titles___0___0___0___0___0___0___0___0___0" localSheetId="8">#REF!</definedName>
    <definedName name="BuiltIn_Print_Titles___0___0___0___0___0___0___0___0___0" localSheetId="1">#REF!</definedName>
    <definedName name="BuiltIn_Print_Titles___0___0___0___0___0___0___0___0___0" localSheetId="4">#REF!</definedName>
    <definedName name="BuiltIn_Print_Titles___0___0___0___0___0___0___0___0___0" localSheetId="3">#REF!</definedName>
    <definedName name="BuiltIn_Print_Titles___0___0___0___0___0___0___0___0___0" localSheetId="9">#REF!</definedName>
    <definedName name="BuiltIn_Print_Titles___0___0___0___0___0___0___0___0___0" localSheetId="10">#REF!</definedName>
    <definedName name="BuiltIn_Print_Titles___0___0___0___0___0___0___0___0___0" localSheetId="11">#REF!</definedName>
    <definedName name="BuiltIn_Print_Titles___0___0___0___0___0___0___0___0___0">#REF!</definedName>
    <definedName name="BuiltIn_Print_Titles___0___0___10" localSheetId="14">#REF!</definedName>
    <definedName name="BuiltIn_Print_Titles___0___0___10" localSheetId="5">#REF!</definedName>
    <definedName name="BuiltIn_Print_Titles___0___0___10" localSheetId="7">#REF!</definedName>
    <definedName name="BuiltIn_Print_Titles___0___0___10" localSheetId="6">#REF!</definedName>
    <definedName name="BuiltIn_Print_Titles___0___0___10" localSheetId="2">#REF!</definedName>
    <definedName name="BuiltIn_Print_Titles___0___0___10" localSheetId="8">#REF!</definedName>
    <definedName name="BuiltIn_Print_Titles___0___0___10" localSheetId="1">#REF!</definedName>
    <definedName name="BuiltIn_Print_Titles___0___0___10" localSheetId="4">#REF!</definedName>
    <definedName name="BuiltIn_Print_Titles___0___0___10" localSheetId="3">#REF!</definedName>
    <definedName name="BuiltIn_Print_Titles___0___0___10" localSheetId="9">#REF!</definedName>
    <definedName name="BuiltIn_Print_Titles___0___0___10" localSheetId="10">#REF!</definedName>
    <definedName name="BuiltIn_Print_Titles___0___0___10" localSheetId="11">#REF!</definedName>
    <definedName name="BuiltIn_Print_Titles___0___0___10">#REF!</definedName>
    <definedName name="BuiltIn_Print_Titles___0___1" localSheetId="14">#REF!</definedName>
    <definedName name="BuiltIn_Print_Titles___0___1" localSheetId="5">#REF!</definedName>
    <definedName name="BuiltIn_Print_Titles___0___1" localSheetId="7">#REF!</definedName>
    <definedName name="BuiltIn_Print_Titles___0___1" localSheetId="6">#REF!</definedName>
    <definedName name="BuiltIn_Print_Titles___0___1" localSheetId="2">#REF!</definedName>
    <definedName name="BuiltIn_Print_Titles___0___1" localSheetId="8">#REF!</definedName>
    <definedName name="BuiltIn_Print_Titles___0___1" localSheetId="1">#REF!</definedName>
    <definedName name="BuiltIn_Print_Titles___0___1" localSheetId="4">#REF!</definedName>
    <definedName name="BuiltIn_Print_Titles___0___1" localSheetId="3">#REF!</definedName>
    <definedName name="BuiltIn_Print_Titles___0___1" localSheetId="9">#REF!</definedName>
    <definedName name="BuiltIn_Print_Titles___0___1" localSheetId="10">#REF!</definedName>
    <definedName name="BuiltIn_Print_Titles___0___1" localSheetId="11">#REF!</definedName>
    <definedName name="BuiltIn_Print_Titles___0___1">#REF!</definedName>
    <definedName name="BuiltIn_Print_Titles___0___16" localSheetId="14">#REF!</definedName>
    <definedName name="BuiltIn_Print_Titles___0___16" localSheetId="5">#REF!</definedName>
    <definedName name="BuiltIn_Print_Titles___0___16" localSheetId="7">#REF!</definedName>
    <definedName name="BuiltIn_Print_Titles___0___16" localSheetId="6">#REF!</definedName>
    <definedName name="BuiltIn_Print_Titles___0___16" localSheetId="2">#REF!</definedName>
    <definedName name="BuiltIn_Print_Titles___0___16" localSheetId="8">#REF!</definedName>
    <definedName name="BuiltIn_Print_Titles___0___16" localSheetId="1">#REF!</definedName>
    <definedName name="BuiltIn_Print_Titles___0___16" localSheetId="4">#REF!</definedName>
    <definedName name="BuiltIn_Print_Titles___0___16" localSheetId="3">#REF!</definedName>
    <definedName name="BuiltIn_Print_Titles___0___16" localSheetId="9">#REF!</definedName>
    <definedName name="BuiltIn_Print_Titles___0___16" localSheetId="10">#REF!</definedName>
    <definedName name="BuiltIn_Print_Titles___0___16" localSheetId="11">#REF!</definedName>
    <definedName name="BuiltIn_Print_Titles___0___16">#REF!</definedName>
    <definedName name="BuiltIn_Print_Titles___0___16___0" localSheetId="14">#REF!</definedName>
    <definedName name="BuiltIn_Print_Titles___0___16___0" localSheetId="5">#REF!</definedName>
    <definedName name="BuiltIn_Print_Titles___0___16___0" localSheetId="7">#REF!</definedName>
    <definedName name="BuiltIn_Print_Titles___0___16___0" localSheetId="6">#REF!</definedName>
    <definedName name="BuiltIn_Print_Titles___0___16___0" localSheetId="2">#REF!</definedName>
    <definedName name="BuiltIn_Print_Titles___0___16___0" localSheetId="8">#REF!</definedName>
    <definedName name="BuiltIn_Print_Titles___0___16___0" localSheetId="1">#REF!</definedName>
    <definedName name="BuiltIn_Print_Titles___0___16___0" localSheetId="4">#REF!</definedName>
    <definedName name="BuiltIn_Print_Titles___0___16___0" localSheetId="3">#REF!</definedName>
    <definedName name="BuiltIn_Print_Titles___0___16___0" localSheetId="9">#REF!</definedName>
    <definedName name="BuiltIn_Print_Titles___0___16___0" localSheetId="10">#REF!</definedName>
    <definedName name="BuiltIn_Print_Titles___0___16___0" localSheetId="11">#REF!</definedName>
    <definedName name="BuiltIn_Print_Titles___0___16___0">#REF!</definedName>
    <definedName name="BuiltIn_Print_Titles___0___16___0___0" localSheetId="14">#REF!</definedName>
    <definedName name="BuiltIn_Print_Titles___0___16___0___0" localSheetId="5">#REF!</definedName>
    <definedName name="BuiltIn_Print_Titles___0___16___0___0" localSheetId="7">#REF!</definedName>
    <definedName name="BuiltIn_Print_Titles___0___16___0___0" localSheetId="6">#REF!</definedName>
    <definedName name="BuiltIn_Print_Titles___0___16___0___0" localSheetId="2">#REF!</definedName>
    <definedName name="BuiltIn_Print_Titles___0___16___0___0" localSheetId="8">#REF!</definedName>
    <definedName name="BuiltIn_Print_Titles___0___16___0___0" localSheetId="1">#REF!</definedName>
    <definedName name="BuiltIn_Print_Titles___0___16___0___0" localSheetId="4">#REF!</definedName>
    <definedName name="BuiltIn_Print_Titles___0___16___0___0" localSheetId="3">#REF!</definedName>
    <definedName name="BuiltIn_Print_Titles___0___16___0___0" localSheetId="9">#REF!</definedName>
    <definedName name="BuiltIn_Print_Titles___0___16___0___0" localSheetId="10">#REF!</definedName>
    <definedName name="BuiltIn_Print_Titles___0___16___0___0" localSheetId="11">#REF!</definedName>
    <definedName name="BuiltIn_Print_Titles___0___16___0___0">#REF!</definedName>
    <definedName name="BuiltIn_Print_Titles___0___16___0___0___0" localSheetId="14">#REF!</definedName>
    <definedName name="BuiltIn_Print_Titles___0___16___0___0___0" localSheetId="5">#REF!</definedName>
    <definedName name="BuiltIn_Print_Titles___0___16___0___0___0" localSheetId="7">#REF!</definedName>
    <definedName name="BuiltIn_Print_Titles___0___16___0___0___0" localSheetId="6">#REF!</definedName>
    <definedName name="BuiltIn_Print_Titles___0___16___0___0___0" localSheetId="2">#REF!</definedName>
    <definedName name="BuiltIn_Print_Titles___0___16___0___0___0" localSheetId="8">#REF!</definedName>
    <definedName name="BuiltIn_Print_Titles___0___16___0___0___0" localSheetId="1">#REF!</definedName>
    <definedName name="BuiltIn_Print_Titles___0___16___0___0___0" localSheetId="4">#REF!</definedName>
    <definedName name="BuiltIn_Print_Titles___0___16___0___0___0" localSheetId="3">#REF!</definedName>
    <definedName name="BuiltIn_Print_Titles___0___16___0___0___0" localSheetId="9">#REF!</definedName>
    <definedName name="BuiltIn_Print_Titles___0___16___0___0___0" localSheetId="10">#REF!</definedName>
    <definedName name="BuiltIn_Print_Titles___0___16___0___0___0" localSheetId="11">#REF!</definedName>
    <definedName name="BuiltIn_Print_Titles___0___16___0___0___0">#REF!</definedName>
    <definedName name="BuiltIn_Print_Titles___0___16___0___0___0___0" localSheetId="14">#REF!</definedName>
    <definedName name="BuiltIn_Print_Titles___0___16___0___0___0___0" localSheetId="5">#REF!</definedName>
    <definedName name="BuiltIn_Print_Titles___0___16___0___0___0___0" localSheetId="7">#REF!</definedName>
    <definedName name="BuiltIn_Print_Titles___0___16___0___0___0___0" localSheetId="6">#REF!</definedName>
    <definedName name="BuiltIn_Print_Titles___0___16___0___0___0___0" localSheetId="2">#REF!</definedName>
    <definedName name="BuiltIn_Print_Titles___0___16___0___0___0___0" localSheetId="8">#REF!</definedName>
    <definedName name="BuiltIn_Print_Titles___0___16___0___0___0___0" localSheetId="1">#REF!</definedName>
    <definedName name="BuiltIn_Print_Titles___0___16___0___0___0___0" localSheetId="4">#REF!</definedName>
    <definedName name="BuiltIn_Print_Titles___0___16___0___0___0___0" localSheetId="3">#REF!</definedName>
    <definedName name="BuiltIn_Print_Titles___0___16___0___0___0___0" localSheetId="9">#REF!</definedName>
    <definedName name="BuiltIn_Print_Titles___0___16___0___0___0___0" localSheetId="10">#REF!</definedName>
    <definedName name="BuiltIn_Print_Titles___0___16___0___0___0___0" localSheetId="11">#REF!</definedName>
    <definedName name="BuiltIn_Print_Titles___0___16___0___0___0___0">#REF!</definedName>
    <definedName name="BuiltIn_Print_Titles___0___16___0___0___0___0___0" localSheetId="14">#REF!</definedName>
    <definedName name="BuiltIn_Print_Titles___0___16___0___0___0___0___0" localSheetId="5">#REF!</definedName>
    <definedName name="BuiltIn_Print_Titles___0___16___0___0___0___0___0" localSheetId="7">#REF!</definedName>
    <definedName name="BuiltIn_Print_Titles___0___16___0___0___0___0___0" localSheetId="6">#REF!</definedName>
    <definedName name="BuiltIn_Print_Titles___0___16___0___0___0___0___0" localSheetId="2">#REF!</definedName>
    <definedName name="BuiltIn_Print_Titles___0___16___0___0___0___0___0" localSheetId="8">#REF!</definedName>
    <definedName name="BuiltIn_Print_Titles___0___16___0___0___0___0___0" localSheetId="1">#REF!</definedName>
    <definedName name="BuiltIn_Print_Titles___0___16___0___0___0___0___0" localSheetId="4">#REF!</definedName>
    <definedName name="BuiltIn_Print_Titles___0___16___0___0___0___0___0" localSheetId="3">#REF!</definedName>
    <definedName name="BuiltIn_Print_Titles___0___16___0___0___0___0___0" localSheetId="9">#REF!</definedName>
    <definedName name="BuiltIn_Print_Titles___0___16___0___0___0___0___0" localSheetId="10">#REF!</definedName>
    <definedName name="BuiltIn_Print_Titles___0___16___0___0___0___0___0" localSheetId="11">#REF!</definedName>
    <definedName name="BuiltIn_Print_Titles___0___16___0___0___0___0___0">#REF!</definedName>
    <definedName name="BuiltIn_Print_Titles___0___5" localSheetId="14">#REF!</definedName>
    <definedName name="BuiltIn_Print_Titles___0___5" localSheetId="5">#REF!</definedName>
    <definedName name="BuiltIn_Print_Titles___0___5" localSheetId="7">#REF!</definedName>
    <definedName name="BuiltIn_Print_Titles___0___5" localSheetId="6">#REF!</definedName>
    <definedName name="BuiltIn_Print_Titles___0___5" localSheetId="2">#REF!</definedName>
    <definedName name="BuiltIn_Print_Titles___0___5" localSheetId="8">#REF!</definedName>
    <definedName name="BuiltIn_Print_Titles___0___5" localSheetId="1">#REF!</definedName>
    <definedName name="BuiltIn_Print_Titles___0___5" localSheetId="4">#REF!</definedName>
    <definedName name="BuiltIn_Print_Titles___0___5" localSheetId="3">#REF!</definedName>
    <definedName name="BuiltIn_Print_Titles___0___5" localSheetId="9">#REF!</definedName>
    <definedName name="BuiltIn_Print_Titles___0___5" localSheetId="10">#REF!</definedName>
    <definedName name="BuiltIn_Print_Titles___0___5" localSheetId="11">#REF!</definedName>
    <definedName name="BuiltIn_Print_Titles___0___5">#REF!</definedName>
    <definedName name="BuiltIn_Print_Titles___0___6" localSheetId="14">#REF!</definedName>
    <definedName name="BuiltIn_Print_Titles___0___6" localSheetId="5">#REF!</definedName>
    <definedName name="BuiltIn_Print_Titles___0___6" localSheetId="7">#REF!</definedName>
    <definedName name="BuiltIn_Print_Titles___0___6" localSheetId="6">#REF!</definedName>
    <definedName name="BuiltIn_Print_Titles___0___6" localSheetId="2">#REF!</definedName>
    <definedName name="BuiltIn_Print_Titles___0___6" localSheetId="8">#REF!</definedName>
    <definedName name="BuiltIn_Print_Titles___0___6" localSheetId="1">#REF!</definedName>
    <definedName name="BuiltIn_Print_Titles___0___6" localSheetId="4">#REF!</definedName>
    <definedName name="BuiltIn_Print_Titles___0___6" localSheetId="3">#REF!</definedName>
    <definedName name="BuiltIn_Print_Titles___0___6" localSheetId="9">#REF!</definedName>
    <definedName name="BuiltIn_Print_Titles___0___6" localSheetId="10">#REF!</definedName>
    <definedName name="BuiltIn_Print_Titles___0___6" localSheetId="11">#REF!</definedName>
    <definedName name="BuiltIn_Print_Titles___0___6">#REF!</definedName>
    <definedName name="BuiltIn_Print_Titles___0___7" localSheetId="14">#REF!</definedName>
    <definedName name="BuiltIn_Print_Titles___0___7" localSheetId="5">#REF!</definedName>
    <definedName name="BuiltIn_Print_Titles___0___7" localSheetId="7">#REF!</definedName>
    <definedName name="BuiltIn_Print_Titles___0___7" localSheetId="6">#REF!</definedName>
    <definedName name="BuiltIn_Print_Titles___0___7" localSheetId="2">#REF!</definedName>
    <definedName name="BuiltIn_Print_Titles___0___7" localSheetId="8">#REF!</definedName>
    <definedName name="BuiltIn_Print_Titles___0___7" localSheetId="1">#REF!</definedName>
    <definedName name="BuiltIn_Print_Titles___0___7" localSheetId="4">#REF!</definedName>
    <definedName name="BuiltIn_Print_Titles___0___7" localSheetId="3">#REF!</definedName>
    <definedName name="BuiltIn_Print_Titles___0___7" localSheetId="9">#REF!</definedName>
    <definedName name="BuiltIn_Print_Titles___0___7" localSheetId="10">#REF!</definedName>
    <definedName name="BuiltIn_Print_Titles___0___7" localSheetId="11">#REF!</definedName>
    <definedName name="BuiltIn_Print_Titles___0___7">#REF!</definedName>
    <definedName name="BuiltIn_Print_Titles___0___8" localSheetId="14">#REF!</definedName>
    <definedName name="BuiltIn_Print_Titles___0___8" localSheetId="5">#REF!</definedName>
    <definedName name="BuiltIn_Print_Titles___0___8" localSheetId="7">#REF!</definedName>
    <definedName name="BuiltIn_Print_Titles___0___8" localSheetId="6">#REF!</definedName>
    <definedName name="BuiltIn_Print_Titles___0___8" localSheetId="2">#REF!</definedName>
    <definedName name="BuiltIn_Print_Titles___0___8" localSheetId="8">#REF!</definedName>
    <definedName name="BuiltIn_Print_Titles___0___8" localSheetId="1">#REF!</definedName>
    <definedName name="BuiltIn_Print_Titles___0___8" localSheetId="4">#REF!</definedName>
    <definedName name="BuiltIn_Print_Titles___0___8" localSheetId="3">#REF!</definedName>
    <definedName name="BuiltIn_Print_Titles___0___8" localSheetId="9">#REF!</definedName>
    <definedName name="BuiltIn_Print_Titles___0___8" localSheetId="10">#REF!</definedName>
    <definedName name="BuiltIn_Print_Titles___0___8" localSheetId="11">#REF!</definedName>
    <definedName name="BuiltIn_Print_Titles___0___8">#REF!</definedName>
    <definedName name="BuiltIn_Print_Titles___0_1" localSheetId="14">#REF!</definedName>
    <definedName name="BuiltIn_Print_Titles___0_1" localSheetId="5">#REF!</definedName>
    <definedName name="BuiltIn_Print_Titles___0_1" localSheetId="7">#REF!</definedName>
    <definedName name="BuiltIn_Print_Titles___0_1" localSheetId="6">#REF!</definedName>
    <definedName name="BuiltIn_Print_Titles___0_1" localSheetId="2">#REF!</definedName>
    <definedName name="BuiltIn_Print_Titles___0_1" localSheetId="8">#REF!</definedName>
    <definedName name="BuiltIn_Print_Titles___0_1" localSheetId="1">#REF!</definedName>
    <definedName name="BuiltIn_Print_Titles___0_1" localSheetId="4">#REF!</definedName>
    <definedName name="BuiltIn_Print_Titles___0_1" localSheetId="3">#REF!</definedName>
    <definedName name="BuiltIn_Print_Titles___0_1" localSheetId="9">#REF!</definedName>
    <definedName name="BuiltIn_Print_Titles___0_1" localSheetId="10">#REF!</definedName>
    <definedName name="BuiltIn_Print_Titles___0_1" localSheetId="11">#REF!</definedName>
    <definedName name="BuiltIn_Print_Titles___0_1">#REF!</definedName>
    <definedName name="BuiltIn_Print_Titles___0_1_1" localSheetId="14">#REF!</definedName>
    <definedName name="BuiltIn_Print_Titles___0_1_1" localSheetId="5">#REF!</definedName>
    <definedName name="BuiltIn_Print_Titles___0_1_1" localSheetId="7">#REF!</definedName>
    <definedName name="BuiltIn_Print_Titles___0_1_1" localSheetId="6">#REF!</definedName>
    <definedName name="BuiltIn_Print_Titles___0_1_1" localSheetId="2">#REF!</definedName>
    <definedName name="BuiltIn_Print_Titles___0_1_1" localSheetId="8">#REF!</definedName>
    <definedName name="BuiltIn_Print_Titles___0_1_1" localSheetId="1">#REF!</definedName>
    <definedName name="BuiltIn_Print_Titles___0_1_1" localSheetId="4">#REF!</definedName>
    <definedName name="BuiltIn_Print_Titles___0_1_1" localSheetId="3">#REF!</definedName>
    <definedName name="BuiltIn_Print_Titles___0_1_1" localSheetId="9">#REF!</definedName>
    <definedName name="BuiltIn_Print_Titles___0_1_1" localSheetId="10">#REF!</definedName>
    <definedName name="BuiltIn_Print_Titles___0_1_1" localSheetId="11">#REF!</definedName>
    <definedName name="BuiltIn_Print_Titles___0_1_1">#REF!</definedName>
    <definedName name="BuiltIn_Print_Titles___4___4" localSheetId="14">#REF!</definedName>
    <definedName name="BuiltIn_Print_Titles___4___4" localSheetId="5">#REF!</definedName>
    <definedName name="BuiltIn_Print_Titles___4___4" localSheetId="7">#REF!</definedName>
    <definedName name="BuiltIn_Print_Titles___4___4" localSheetId="6">#REF!</definedName>
    <definedName name="BuiltIn_Print_Titles___4___4" localSheetId="2">#REF!</definedName>
    <definedName name="BuiltIn_Print_Titles___4___4" localSheetId="8">#REF!</definedName>
    <definedName name="BuiltIn_Print_Titles___4___4" localSheetId="1">#REF!</definedName>
    <definedName name="BuiltIn_Print_Titles___4___4" localSheetId="4">#REF!</definedName>
    <definedName name="BuiltIn_Print_Titles___4___4" localSheetId="3">#REF!</definedName>
    <definedName name="BuiltIn_Print_Titles___4___4" localSheetId="9">#REF!</definedName>
    <definedName name="BuiltIn_Print_Titles___4___4" localSheetId="10">#REF!</definedName>
    <definedName name="BuiltIn_Print_Titles___4___4" localSheetId="11">#REF!</definedName>
    <definedName name="BuiltIn_Print_Titles___4___4">#REF!</definedName>
    <definedName name="BuiltIn_Print_Titles___5___5" localSheetId="14">#REF!</definedName>
    <definedName name="BuiltIn_Print_Titles___5___5" localSheetId="5">#REF!</definedName>
    <definedName name="BuiltIn_Print_Titles___5___5" localSheetId="7">#REF!</definedName>
    <definedName name="BuiltIn_Print_Titles___5___5" localSheetId="6">#REF!</definedName>
    <definedName name="BuiltIn_Print_Titles___5___5" localSheetId="2">#REF!</definedName>
    <definedName name="BuiltIn_Print_Titles___5___5" localSheetId="8">#REF!</definedName>
    <definedName name="BuiltIn_Print_Titles___5___5" localSheetId="1">#REF!</definedName>
    <definedName name="BuiltIn_Print_Titles___5___5" localSheetId="4">#REF!</definedName>
    <definedName name="BuiltIn_Print_Titles___5___5" localSheetId="3">#REF!</definedName>
    <definedName name="BuiltIn_Print_Titles___5___5" localSheetId="9">#REF!</definedName>
    <definedName name="BuiltIn_Print_Titles___5___5" localSheetId="10">#REF!</definedName>
    <definedName name="BuiltIn_Print_Titles___5___5" localSheetId="11">#REF!</definedName>
    <definedName name="BuiltIn_Print_Titles___5___5">#REF!</definedName>
    <definedName name="BuiltIn_Print_Titles___5___5___0" localSheetId="14">#REF!</definedName>
    <definedName name="BuiltIn_Print_Titles___5___5___0" localSheetId="5">#REF!</definedName>
    <definedName name="BuiltIn_Print_Titles___5___5___0" localSheetId="7">#REF!</definedName>
    <definedName name="BuiltIn_Print_Titles___5___5___0" localSheetId="6">#REF!</definedName>
    <definedName name="BuiltIn_Print_Titles___5___5___0" localSheetId="2">#REF!</definedName>
    <definedName name="BuiltIn_Print_Titles___5___5___0" localSheetId="8">#REF!</definedName>
    <definedName name="BuiltIn_Print_Titles___5___5___0" localSheetId="1">#REF!</definedName>
    <definedName name="BuiltIn_Print_Titles___5___5___0" localSheetId="4">#REF!</definedName>
    <definedName name="BuiltIn_Print_Titles___5___5___0" localSheetId="3">#REF!</definedName>
    <definedName name="BuiltIn_Print_Titles___5___5___0" localSheetId="9">#REF!</definedName>
    <definedName name="BuiltIn_Print_Titles___5___5___0" localSheetId="10">#REF!</definedName>
    <definedName name="BuiltIn_Print_Titles___5___5___0" localSheetId="11">#REF!</definedName>
    <definedName name="BuiltIn_Print_Titles___5___5___0">#REF!</definedName>
    <definedName name="BuiltIn_Print_Titles___6___6" localSheetId="14">#REF!</definedName>
    <definedName name="BuiltIn_Print_Titles___6___6" localSheetId="5">#REF!</definedName>
    <definedName name="BuiltIn_Print_Titles___6___6" localSheetId="7">#REF!</definedName>
    <definedName name="BuiltIn_Print_Titles___6___6" localSheetId="6">#REF!</definedName>
    <definedName name="BuiltIn_Print_Titles___6___6" localSheetId="2">#REF!</definedName>
    <definedName name="BuiltIn_Print_Titles___6___6" localSheetId="8">#REF!</definedName>
    <definedName name="BuiltIn_Print_Titles___6___6" localSheetId="1">#REF!</definedName>
    <definedName name="BuiltIn_Print_Titles___6___6" localSheetId="4">#REF!</definedName>
    <definedName name="BuiltIn_Print_Titles___6___6" localSheetId="3">#REF!</definedName>
    <definedName name="BuiltIn_Print_Titles___6___6" localSheetId="9">#REF!</definedName>
    <definedName name="BuiltIn_Print_Titles___6___6" localSheetId="10">#REF!</definedName>
    <definedName name="BuiltIn_Print_Titles___6___6" localSheetId="11">#REF!</definedName>
    <definedName name="BuiltIn_Print_Titles___6___6">#REF!</definedName>
    <definedName name="BuiltIn_Print_Titles___6___6___0" localSheetId="14">#REF!</definedName>
    <definedName name="BuiltIn_Print_Titles___6___6___0" localSheetId="5">#REF!</definedName>
    <definedName name="BuiltIn_Print_Titles___6___6___0" localSheetId="7">#REF!</definedName>
    <definedName name="BuiltIn_Print_Titles___6___6___0" localSheetId="6">#REF!</definedName>
    <definedName name="BuiltIn_Print_Titles___6___6___0" localSheetId="2">#REF!</definedName>
    <definedName name="BuiltIn_Print_Titles___6___6___0" localSheetId="8">#REF!</definedName>
    <definedName name="BuiltIn_Print_Titles___6___6___0" localSheetId="1">#REF!</definedName>
    <definedName name="BuiltIn_Print_Titles___6___6___0" localSheetId="4">#REF!</definedName>
    <definedName name="BuiltIn_Print_Titles___6___6___0" localSheetId="3">#REF!</definedName>
    <definedName name="BuiltIn_Print_Titles___6___6___0" localSheetId="9">#REF!</definedName>
    <definedName name="BuiltIn_Print_Titles___6___6___0" localSheetId="10">#REF!</definedName>
    <definedName name="BuiltIn_Print_Titles___6___6___0" localSheetId="11">#REF!</definedName>
    <definedName name="BuiltIn_Print_Titles___6___6___0">#REF!</definedName>
    <definedName name="BuiltIn_Print_Titles___7___7" localSheetId="14">#REF!</definedName>
    <definedName name="BuiltIn_Print_Titles___7___7" localSheetId="5">#REF!</definedName>
    <definedName name="BuiltIn_Print_Titles___7___7" localSheetId="7">#REF!</definedName>
    <definedName name="BuiltIn_Print_Titles___7___7" localSheetId="6">#REF!</definedName>
    <definedName name="BuiltIn_Print_Titles___7___7" localSheetId="2">#REF!</definedName>
    <definedName name="BuiltIn_Print_Titles___7___7" localSheetId="8">#REF!</definedName>
    <definedName name="BuiltIn_Print_Titles___7___7" localSheetId="1">#REF!</definedName>
    <definedName name="BuiltIn_Print_Titles___7___7" localSheetId="4">#REF!</definedName>
    <definedName name="BuiltIn_Print_Titles___7___7" localSheetId="3">#REF!</definedName>
    <definedName name="BuiltIn_Print_Titles___7___7" localSheetId="9">#REF!</definedName>
    <definedName name="BuiltIn_Print_Titles___7___7" localSheetId="10">#REF!</definedName>
    <definedName name="BuiltIn_Print_Titles___7___7" localSheetId="11">#REF!</definedName>
    <definedName name="BuiltIn_Print_Titles___7___7">#REF!</definedName>
    <definedName name="BuiltIn_Print_Titles_1" localSheetId="14">#REF!</definedName>
    <definedName name="BuiltIn_Print_Titles_1" localSheetId="5">#REF!</definedName>
    <definedName name="BuiltIn_Print_Titles_1" localSheetId="7">#REF!</definedName>
    <definedName name="BuiltIn_Print_Titles_1" localSheetId="6">#REF!</definedName>
    <definedName name="BuiltIn_Print_Titles_1" localSheetId="2">#REF!</definedName>
    <definedName name="BuiltIn_Print_Titles_1" localSheetId="8">#REF!</definedName>
    <definedName name="BuiltIn_Print_Titles_1" localSheetId="1">#REF!</definedName>
    <definedName name="BuiltIn_Print_Titles_1" localSheetId="4">#REF!</definedName>
    <definedName name="BuiltIn_Print_Titles_1" localSheetId="3">#REF!</definedName>
    <definedName name="BuiltIn_Print_Titles_1" localSheetId="9">#REF!</definedName>
    <definedName name="BuiltIn_Print_Titles_1" localSheetId="10">#REF!</definedName>
    <definedName name="BuiltIn_Print_Titles_1" localSheetId="11">#REF!</definedName>
    <definedName name="BuiltIn_Print_Titles_1">#REF!</definedName>
    <definedName name="BuiltIn_Print_Titles_1_1" localSheetId="14">#REF!</definedName>
    <definedName name="BuiltIn_Print_Titles_1_1" localSheetId="5">#REF!</definedName>
    <definedName name="BuiltIn_Print_Titles_1_1" localSheetId="7">#REF!</definedName>
    <definedName name="BuiltIn_Print_Titles_1_1" localSheetId="6">#REF!</definedName>
    <definedName name="BuiltIn_Print_Titles_1_1" localSheetId="2">#REF!</definedName>
    <definedName name="BuiltIn_Print_Titles_1_1" localSheetId="8">#REF!</definedName>
    <definedName name="BuiltIn_Print_Titles_1_1" localSheetId="1">#REF!</definedName>
    <definedName name="BuiltIn_Print_Titles_1_1" localSheetId="4">#REF!</definedName>
    <definedName name="BuiltIn_Print_Titles_1_1" localSheetId="3">#REF!</definedName>
    <definedName name="BuiltIn_Print_Titles_1_1" localSheetId="9">#REF!</definedName>
    <definedName name="BuiltIn_Print_Titles_1_1" localSheetId="10">#REF!</definedName>
    <definedName name="BuiltIn_Print_Titles_1_1" localSheetId="11">#REF!</definedName>
    <definedName name="BuiltIn_Print_Titles_1_1">#REF!</definedName>
    <definedName name="Capa" localSheetId="14" hidden="1">{#N/A,#N/A,FALSE,"ET-CAPA";#N/A,#N/A,FALSE,"ET-PAG1";#N/A,#N/A,FALSE,"ET-PAG2";#N/A,#N/A,FALSE,"ET-PAG3";#N/A,#N/A,FALSE,"ET-PAG4";#N/A,#N/A,FALSE,"ET-PAG5"}</definedName>
    <definedName name="Capa" localSheetId="13" hidden="1">{#N/A,#N/A,FALSE,"ET-CAPA";#N/A,#N/A,FALSE,"ET-PAG1";#N/A,#N/A,FALSE,"ET-PAG2";#N/A,#N/A,FALSE,"ET-PAG3";#N/A,#N/A,FALSE,"ET-PAG4";#N/A,#N/A,FALSE,"ET-PAG5"}</definedName>
    <definedName name="Capa" localSheetId="16" hidden="1">{#N/A,#N/A,FALSE,"ET-CAPA";#N/A,#N/A,FALSE,"ET-PAG1";#N/A,#N/A,FALSE,"ET-PAG2";#N/A,#N/A,FALSE,"ET-PAG3";#N/A,#N/A,FALSE,"ET-PAG4";#N/A,#N/A,FALSE,"ET-PAG5"}</definedName>
    <definedName name="Capa" localSheetId="15" hidden="1">{#N/A,#N/A,FALSE,"ET-CAPA";#N/A,#N/A,FALSE,"ET-PAG1";#N/A,#N/A,FALSE,"ET-PAG2";#N/A,#N/A,FALSE,"ET-PAG3";#N/A,#N/A,FALSE,"ET-PAG4";#N/A,#N/A,FALSE,"ET-PAG5"}</definedName>
    <definedName name="Capa" localSheetId="12" hidden="1">{#N/A,#N/A,FALSE,"ET-CAPA";#N/A,#N/A,FALSE,"ET-PAG1";#N/A,#N/A,FALSE,"ET-PAG2";#N/A,#N/A,FALSE,"ET-PAG3";#N/A,#N/A,FALSE,"ET-PAG4";#N/A,#N/A,FALSE,"ET-PAG5"}</definedName>
    <definedName name="Capa" localSheetId="0" hidden="1">{#N/A,#N/A,FALSE,"ET-CAPA";#N/A,#N/A,FALSE,"ET-PAG1";#N/A,#N/A,FALSE,"ET-PAG2";#N/A,#N/A,FALSE,"ET-PAG3";#N/A,#N/A,FALSE,"ET-PAG4";#N/A,#N/A,FALSE,"ET-PAG5"}</definedName>
    <definedName name="Capa" hidden="1">{#N/A,#N/A,FALSE,"ET-CAPA";#N/A,#N/A,FALSE,"ET-PAG1";#N/A,#N/A,FALSE,"ET-PAG2";#N/A,#N/A,FALSE,"ET-PAG3";#N/A,#N/A,FALSE,"ET-PAG4";#N/A,#N/A,FALSE,"ET-PAG5"}</definedName>
    <definedName name="capa1" localSheetId="14">#REF!</definedName>
    <definedName name="capa1" localSheetId="5">#REF!</definedName>
    <definedName name="capa1" localSheetId="7">#REF!</definedName>
    <definedName name="capa1" localSheetId="6">#REF!</definedName>
    <definedName name="capa1" localSheetId="2">#REF!</definedName>
    <definedName name="capa1" localSheetId="8">#REF!</definedName>
    <definedName name="capa1" localSheetId="1">#REF!</definedName>
    <definedName name="capa1" localSheetId="4">#REF!</definedName>
    <definedName name="capa1" localSheetId="3">#REF!</definedName>
    <definedName name="capa1" localSheetId="9">#REF!</definedName>
    <definedName name="capa1" localSheetId="10">#REF!</definedName>
    <definedName name="capa1" localSheetId="11">#REF!</definedName>
    <definedName name="capa1">#REF!</definedName>
    <definedName name="Carimbo" localSheetId="14">#REF!</definedName>
    <definedName name="Carimbo" localSheetId="5">#REF!</definedName>
    <definedName name="Carimbo" localSheetId="7">#REF!</definedName>
    <definedName name="Carimbo" localSheetId="6">#REF!</definedName>
    <definedName name="Carimbo" localSheetId="2">#REF!</definedName>
    <definedName name="Carimbo" localSheetId="8">#REF!</definedName>
    <definedName name="Carimbo" localSheetId="1">#REF!</definedName>
    <definedName name="Carimbo" localSheetId="4">#REF!</definedName>
    <definedName name="Carimbo" localSheetId="3">#REF!</definedName>
    <definedName name="Carimbo" localSheetId="9">#REF!</definedName>
    <definedName name="Carimbo" localSheetId="10">#REF!</definedName>
    <definedName name="Carimbo" localSheetId="11">#REF!</definedName>
    <definedName name="Carimbo">#REF!</definedName>
    <definedName name="CODIGO" localSheetId="14">#REF!</definedName>
    <definedName name="CODIGO" localSheetId="5">#REF!</definedName>
    <definedName name="CODIGO" localSheetId="7">#REF!</definedName>
    <definedName name="CODIGO" localSheetId="6">#REF!</definedName>
    <definedName name="CODIGO" localSheetId="2">#REF!</definedName>
    <definedName name="CODIGO" localSheetId="8">#REF!</definedName>
    <definedName name="CODIGO" localSheetId="1">#REF!</definedName>
    <definedName name="CODIGO" localSheetId="4">#REF!</definedName>
    <definedName name="CODIGO" localSheetId="3">#REF!</definedName>
    <definedName name="CODIGO" localSheetId="9">#REF!</definedName>
    <definedName name="CODIGO" localSheetId="10">#REF!</definedName>
    <definedName name="CODIGO" localSheetId="11">#REF!</definedName>
    <definedName name="CODIGO">#REF!</definedName>
    <definedName name="COMEÇO" localSheetId="5">'[3]CAPA -1'!#REF!</definedName>
    <definedName name="COMEÇO" localSheetId="7">'[3]CAPA -1'!#REF!</definedName>
    <definedName name="COMEÇO" localSheetId="6">'[3]CAPA -1'!#REF!</definedName>
    <definedName name="COMEÇO" localSheetId="2">'[3]CAPA -1'!#REF!</definedName>
    <definedName name="COMEÇO" localSheetId="8">'[3]CAPA -1'!#REF!</definedName>
    <definedName name="COMEÇO" localSheetId="1">'[3]CAPA -1'!#REF!</definedName>
    <definedName name="COMEÇO" localSheetId="4">'[3]CAPA -1'!#REF!</definedName>
    <definedName name="COMEÇO" localSheetId="3">'[3]CAPA -1'!#REF!</definedName>
    <definedName name="COMEÇO" localSheetId="9">'[3]CAPA -1'!#REF!</definedName>
    <definedName name="COMEÇO" localSheetId="10">'[3]CAPA -1'!#REF!</definedName>
    <definedName name="COMEÇO" localSheetId="11">'[3]CAPA -1'!#REF!</definedName>
    <definedName name="COMEÇO">'[3]CAPA -1'!#REF!</definedName>
    <definedName name="DAF" localSheetId="14">#REF!</definedName>
    <definedName name="DAF" localSheetId="5">#REF!</definedName>
    <definedName name="DAF" localSheetId="7">#REF!</definedName>
    <definedName name="DAF" localSheetId="6">#REF!</definedName>
    <definedName name="DAF" localSheetId="2">#REF!</definedName>
    <definedName name="DAF" localSheetId="8">#REF!</definedName>
    <definedName name="DAF" localSheetId="1">#REF!</definedName>
    <definedName name="DAF" localSheetId="4">#REF!</definedName>
    <definedName name="DAF" localSheetId="3">#REF!</definedName>
    <definedName name="DAF" localSheetId="9">#REF!</definedName>
    <definedName name="DAF" localSheetId="10">#REF!</definedName>
    <definedName name="DAF" localSheetId="11">#REF!</definedName>
    <definedName name="DAF">#REF!</definedName>
    <definedName name="daniel" localSheetId="14">#REF!</definedName>
    <definedName name="daniel" localSheetId="5">#REF!</definedName>
    <definedName name="daniel" localSheetId="7">#REF!</definedName>
    <definedName name="daniel" localSheetId="6">#REF!</definedName>
    <definedName name="daniel" localSheetId="2">#REF!</definedName>
    <definedName name="daniel" localSheetId="8">#REF!</definedName>
    <definedName name="daniel" localSheetId="1">#REF!</definedName>
    <definedName name="daniel" localSheetId="4">#REF!</definedName>
    <definedName name="daniel" localSheetId="3">#REF!</definedName>
    <definedName name="daniel" localSheetId="9">#REF!</definedName>
    <definedName name="daniel" localSheetId="10">#REF!</definedName>
    <definedName name="daniel" localSheetId="11">#REF!</definedName>
    <definedName name="daniel">#REF!</definedName>
    <definedName name="DD" localSheetId="14">#REF!</definedName>
    <definedName name="DD" localSheetId="5">#REF!</definedName>
    <definedName name="DD" localSheetId="7">#REF!</definedName>
    <definedName name="DD" localSheetId="6">#REF!</definedName>
    <definedName name="DD" localSheetId="2">#REF!</definedName>
    <definedName name="DD" localSheetId="8">#REF!</definedName>
    <definedName name="DD" localSheetId="1">#REF!</definedName>
    <definedName name="DD" localSheetId="4">#REF!</definedName>
    <definedName name="DD" localSheetId="3">#REF!</definedName>
    <definedName name="DD" localSheetId="9">#REF!</definedName>
    <definedName name="DD" localSheetId="10">#REF!</definedName>
    <definedName name="DD" localSheetId="11">#REF!</definedName>
    <definedName name="DD">#REF!</definedName>
    <definedName name="DDD" localSheetId="14">#REF!</definedName>
    <definedName name="DDD" localSheetId="5">#REF!</definedName>
    <definedName name="DDD" localSheetId="7">#REF!</definedName>
    <definedName name="DDD" localSheetId="6">#REF!</definedName>
    <definedName name="DDD" localSheetId="2">#REF!</definedName>
    <definedName name="DDD" localSheetId="8">#REF!</definedName>
    <definedName name="DDD" localSheetId="1">#REF!</definedName>
    <definedName name="DDD" localSheetId="4">#REF!</definedName>
    <definedName name="DDD" localSheetId="3">#REF!</definedName>
    <definedName name="DDD" localSheetId="9">#REF!</definedName>
    <definedName name="DDD" localSheetId="10">#REF!</definedName>
    <definedName name="DDD" localSheetId="11">#REF!</definedName>
    <definedName name="DDD">#REF!</definedName>
    <definedName name="DF" localSheetId="14">#REF!</definedName>
    <definedName name="DF" localSheetId="5">#REF!</definedName>
    <definedName name="DF" localSheetId="7">#REF!</definedName>
    <definedName name="DF" localSheetId="6">#REF!</definedName>
    <definedName name="DF" localSheetId="2">#REF!</definedName>
    <definedName name="DF" localSheetId="8">#REF!</definedName>
    <definedName name="DF" localSheetId="1">#REF!</definedName>
    <definedName name="DF" localSheetId="4">#REF!</definedName>
    <definedName name="DF" localSheetId="3">#REF!</definedName>
    <definedName name="DF" localSheetId="9">#REF!</definedName>
    <definedName name="DF" localSheetId="10">#REF!</definedName>
    <definedName name="DF" localSheetId="11">#REF!</definedName>
    <definedName name="DF">#REF!</definedName>
    <definedName name="DFADFA" localSheetId="14">#REF!</definedName>
    <definedName name="DFADFA" localSheetId="5">#REF!</definedName>
    <definedName name="DFADFA" localSheetId="7">#REF!</definedName>
    <definedName name="DFADFA" localSheetId="6">#REF!</definedName>
    <definedName name="DFADFA" localSheetId="2">#REF!</definedName>
    <definedName name="DFADFA" localSheetId="8">#REF!</definedName>
    <definedName name="DFADFA" localSheetId="1">#REF!</definedName>
    <definedName name="DFADFA" localSheetId="4">#REF!</definedName>
    <definedName name="DFADFA" localSheetId="3">#REF!</definedName>
    <definedName name="DFADFA" localSheetId="9">#REF!</definedName>
    <definedName name="DFADFA" localSheetId="10">#REF!</definedName>
    <definedName name="DFADFA" localSheetId="11">#REF!</definedName>
    <definedName name="DFADFA">#REF!</definedName>
    <definedName name="DFAFAF" localSheetId="14">#REF!</definedName>
    <definedName name="DFAFAF" localSheetId="5">#REF!</definedName>
    <definedName name="DFAFAF" localSheetId="7">#REF!</definedName>
    <definedName name="DFAFAF" localSheetId="6">#REF!</definedName>
    <definedName name="DFAFAF" localSheetId="2">#REF!</definedName>
    <definedName name="DFAFAF" localSheetId="8">#REF!</definedName>
    <definedName name="DFAFAF" localSheetId="1">#REF!</definedName>
    <definedName name="DFAFAF" localSheetId="4">#REF!</definedName>
    <definedName name="DFAFAF" localSheetId="3">#REF!</definedName>
    <definedName name="DFAFAF" localSheetId="9">#REF!</definedName>
    <definedName name="DFAFAF" localSheetId="10">#REF!</definedName>
    <definedName name="DFAFAF" localSheetId="11">#REF!</definedName>
    <definedName name="DFAFAF">#REF!</definedName>
    <definedName name="Excel_BuiltIn__FilterDatabase_1" localSheetId="14">#REF!</definedName>
    <definedName name="Excel_BuiltIn__FilterDatabase_1" localSheetId="5">#REF!</definedName>
    <definedName name="Excel_BuiltIn__FilterDatabase_1" localSheetId="7">#REF!</definedName>
    <definedName name="Excel_BuiltIn__FilterDatabase_1" localSheetId="6">#REF!</definedName>
    <definedName name="Excel_BuiltIn__FilterDatabase_1" localSheetId="2">#REF!</definedName>
    <definedName name="Excel_BuiltIn__FilterDatabase_1" localSheetId="8">#REF!</definedName>
    <definedName name="Excel_BuiltIn__FilterDatabase_1" localSheetId="1">#REF!</definedName>
    <definedName name="Excel_BuiltIn__FilterDatabase_1" localSheetId="4">#REF!</definedName>
    <definedName name="Excel_BuiltIn__FilterDatabase_1" localSheetId="3">#REF!</definedName>
    <definedName name="Excel_BuiltIn__FilterDatabase_1" localSheetId="9">#REF!</definedName>
    <definedName name="Excel_BuiltIn__FilterDatabase_1" localSheetId="10">#REF!</definedName>
    <definedName name="Excel_BuiltIn__FilterDatabase_1" localSheetId="11">#REF!</definedName>
    <definedName name="Excel_BuiltIn__FilterDatabase_1">#REF!</definedName>
    <definedName name="Excel_BuiltIn__FilterDatabase_10" localSheetId="14">#REF!</definedName>
    <definedName name="Excel_BuiltIn__FilterDatabase_10" localSheetId="5">#REF!</definedName>
    <definedName name="Excel_BuiltIn__FilterDatabase_10" localSheetId="7">#REF!</definedName>
    <definedName name="Excel_BuiltIn__FilterDatabase_10" localSheetId="6">#REF!</definedName>
    <definedName name="Excel_BuiltIn__FilterDatabase_10" localSheetId="2">#REF!</definedName>
    <definedName name="Excel_BuiltIn__FilterDatabase_10" localSheetId="8">#REF!</definedName>
    <definedName name="Excel_BuiltIn__FilterDatabase_10" localSheetId="1">#REF!</definedName>
    <definedName name="Excel_BuiltIn__FilterDatabase_10" localSheetId="4">#REF!</definedName>
    <definedName name="Excel_BuiltIn__FilterDatabase_10" localSheetId="3">#REF!</definedName>
    <definedName name="Excel_BuiltIn__FilterDatabase_10" localSheetId="9">#REF!</definedName>
    <definedName name="Excel_BuiltIn__FilterDatabase_10" localSheetId="10">#REF!</definedName>
    <definedName name="Excel_BuiltIn__FilterDatabase_10" localSheetId="11">#REF!</definedName>
    <definedName name="Excel_BuiltIn__FilterDatabase_10">#REF!</definedName>
    <definedName name="Excel_BuiltIn__FilterDatabase_10_1" localSheetId="14">#REF!</definedName>
    <definedName name="Excel_BuiltIn__FilterDatabase_10_1" localSheetId="5">#REF!</definedName>
    <definedName name="Excel_BuiltIn__FilterDatabase_10_1" localSheetId="7">#REF!</definedName>
    <definedName name="Excel_BuiltIn__FilterDatabase_10_1" localSheetId="6">#REF!</definedName>
    <definedName name="Excel_BuiltIn__FilterDatabase_10_1" localSheetId="2">#REF!</definedName>
    <definedName name="Excel_BuiltIn__FilterDatabase_10_1" localSheetId="8">#REF!</definedName>
    <definedName name="Excel_BuiltIn__FilterDatabase_10_1" localSheetId="1">#REF!</definedName>
    <definedName name="Excel_BuiltIn__FilterDatabase_10_1" localSheetId="4">#REF!</definedName>
    <definedName name="Excel_BuiltIn__FilterDatabase_10_1" localSheetId="3">#REF!</definedName>
    <definedName name="Excel_BuiltIn__FilterDatabase_10_1" localSheetId="9">#REF!</definedName>
    <definedName name="Excel_BuiltIn__FilterDatabase_10_1" localSheetId="10">#REF!</definedName>
    <definedName name="Excel_BuiltIn__FilterDatabase_10_1" localSheetId="11">#REF!</definedName>
    <definedName name="Excel_BuiltIn__FilterDatabase_10_1">#REF!</definedName>
    <definedName name="Excel_BuiltIn__FilterDatabase_11" localSheetId="14">#REF!</definedName>
    <definedName name="Excel_BuiltIn__FilterDatabase_11" localSheetId="5">#REF!</definedName>
    <definedName name="Excel_BuiltIn__FilterDatabase_11" localSheetId="7">#REF!</definedName>
    <definedName name="Excel_BuiltIn__FilterDatabase_11" localSheetId="6">#REF!</definedName>
    <definedName name="Excel_BuiltIn__FilterDatabase_11" localSheetId="2">#REF!</definedName>
    <definedName name="Excel_BuiltIn__FilterDatabase_11" localSheetId="8">#REF!</definedName>
    <definedName name="Excel_BuiltIn__FilterDatabase_11" localSheetId="1">#REF!</definedName>
    <definedName name="Excel_BuiltIn__FilterDatabase_11" localSheetId="4">#REF!</definedName>
    <definedName name="Excel_BuiltIn__FilterDatabase_11" localSheetId="3">#REF!</definedName>
    <definedName name="Excel_BuiltIn__FilterDatabase_11" localSheetId="9">#REF!</definedName>
    <definedName name="Excel_BuiltIn__FilterDatabase_11" localSheetId="10">#REF!</definedName>
    <definedName name="Excel_BuiltIn__FilterDatabase_11" localSheetId="11">#REF!</definedName>
    <definedName name="Excel_BuiltIn__FilterDatabase_11">#REF!</definedName>
    <definedName name="Excel_BuiltIn__FilterDatabase_12" localSheetId="14">#REF!</definedName>
    <definedName name="Excel_BuiltIn__FilterDatabase_12" localSheetId="5">#REF!</definedName>
    <definedName name="Excel_BuiltIn__FilterDatabase_12" localSheetId="7">#REF!</definedName>
    <definedName name="Excel_BuiltIn__FilterDatabase_12" localSheetId="6">#REF!</definedName>
    <definedName name="Excel_BuiltIn__FilterDatabase_12" localSheetId="2">#REF!</definedName>
    <definedName name="Excel_BuiltIn__FilterDatabase_12" localSheetId="8">#REF!</definedName>
    <definedName name="Excel_BuiltIn__FilterDatabase_12" localSheetId="1">#REF!</definedName>
    <definedName name="Excel_BuiltIn__FilterDatabase_12" localSheetId="4">#REF!</definedName>
    <definedName name="Excel_BuiltIn__FilterDatabase_12" localSheetId="3">#REF!</definedName>
    <definedName name="Excel_BuiltIn__FilterDatabase_12" localSheetId="9">#REF!</definedName>
    <definedName name="Excel_BuiltIn__FilterDatabase_12" localSheetId="10">#REF!</definedName>
    <definedName name="Excel_BuiltIn__FilterDatabase_12" localSheetId="11">#REF!</definedName>
    <definedName name="Excel_BuiltIn__FilterDatabase_12">#REF!</definedName>
    <definedName name="Excel_BuiltIn__FilterDatabase_13" localSheetId="14">#REF!</definedName>
    <definedName name="Excel_BuiltIn__FilterDatabase_13" localSheetId="5">#REF!</definedName>
    <definedName name="Excel_BuiltIn__FilterDatabase_13" localSheetId="7">#REF!</definedName>
    <definedName name="Excel_BuiltIn__FilterDatabase_13" localSheetId="6">#REF!</definedName>
    <definedName name="Excel_BuiltIn__FilterDatabase_13" localSheetId="2">#REF!</definedName>
    <definedName name="Excel_BuiltIn__FilterDatabase_13" localSheetId="8">#REF!</definedName>
    <definedName name="Excel_BuiltIn__FilterDatabase_13" localSheetId="1">#REF!</definedName>
    <definedName name="Excel_BuiltIn__FilterDatabase_13" localSheetId="4">#REF!</definedName>
    <definedName name="Excel_BuiltIn__FilterDatabase_13" localSheetId="3">#REF!</definedName>
    <definedName name="Excel_BuiltIn__FilterDatabase_13" localSheetId="9">#REF!</definedName>
    <definedName name="Excel_BuiltIn__FilterDatabase_13" localSheetId="10">#REF!</definedName>
    <definedName name="Excel_BuiltIn__FilterDatabase_13" localSheetId="11">#REF!</definedName>
    <definedName name="Excel_BuiltIn__FilterDatabase_13">#REF!</definedName>
    <definedName name="Excel_BuiltIn__FilterDatabase_14" localSheetId="14">#REF!</definedName>
    <definedName name="Excel_BuiltIn__FilterDatabase_14" localSheetId="5">#REF!</definedName>
    <definedName name="Excel_BuiltIn__FilterDatabase_14" localSheetId="7">#REF!</definedName>
    <definedName name="Excel_BuiltIn__FilterDatabase_14" localSheetId="6">#REF!</definedName>
    <definedName name="Excel_BuiltIn__FilterDatabase_14" localSheetId="2">#REF!</definedName>
    <definedName name="Excel_BuiltIn__FilterDatabase_14" localSheetId="8">#REF!</definedName>
    <definedName name="Excel_BuiltIn__FilterDatabase_14" localSheetId="1">#REF!</definedName>
    <definedName name="Excel_BuiltIn__FilterDatabase_14" localSheetId="4">#REF!</definedName>
    <definedName name="Excel_BuiltIn__FilterDatabase_14" localSheetId="3">#REF!</definedName>
    <definedName name="Excel_BuiltIn__FilterDatabase_14" localSheetId="9">#REF!</definedName>
    <definedName name="Excel_BuiltIn__FilterDatabase_14" localSheetId="10">#REF!</definedName>
    <definedName name="Excel_BuiltIn__FilterDatabase_14" localSheetId="11">#REF!</definedName>
    <definedName name="Excel_BuiltIn__FilterDatabase_14">#REF!</definedName>
    <definedName name="Excel_BuiltIn__FilterDatabase_15" localSheetId="14">#REF!</definedName>
    <definedName name="Excel_BuiltIn__FilterDatabase_15" localSheetId="5">#REF!</definedName>
    <definedName name="Excel_BuiltIn__FilterDatabase_15" localSheetId="7">#REF!</definedName>
    <definedName name="Excel_BuiltIn__FilterDatabase_15" localSheetId="6">#REF!</definedName>
    <definedName name="Excel_BuiltIn__FilterDatabase_15" localSheetId="2">#REF!</definedName>
    <definedName name="Excel_BuiltIn__FilterDatabase_15" localSheetId="8">#REF!</definedName>
    <definedName name="Excel_BuiltIn__FilterDatabase_15" localSheetId="1">#REF!</definedName>
    <definedName name="Excel_BuiltIn__FilterDatabase_15" localSheetId="4">#REF!</definedName>
    <definedName name="Excel_BuiltIn__FilterDatabase_15" localSheetId="3">#REF!</definedName>
    <definedName name="Excel_BuiltIn__FilterDatabase_15" localSheetId="9">#REF!</definedName>
    <definedName name="Excel_BuiltIn__FilterDatabase_15" localSheetId="10">#REF!</definedName>
    <definedName name="Excel_BuiltIn__FilterDatabase_15" localSheetId="11">#REF!</definedName>
    <definedName name="Excel_BuiltIn__FilterDatabase_15">#REF!</definedName>
    <definedName name="Excel_BuiltIn__FilterDatabase_16" localSheetId="14">#REF!</definedName>
    <definedName name="Excel_BuiltIn__FilterDatabase_16" localSheetId="5">#REF!</definedName>
    <definedName name="Excel_BuiltIn__FilterDatabase_16" localSheetId="7">#REF!</definedName>
    <definedName name="Excel_BuiltIn__FilterDatabase_16" localSheetId="6">#REF!</definedName>
    <definedName name="Excel_BuiltIn__FilterDatabase_16" localSheetId="2">#REF!</definedName>
    <definedName name="Excel_BuiltIn__FilterDatabase_16" localSheetId="8">#REF!</definedName>
    <definedName name="Excel_BuiltIn__FilterDatabase_16" localSheetId="1">#REF!</definedName>
    <definedName name="Excel_BuiltIn__FilterDatabase_16" localSheetId="4">#REF!</definedName>
    <definedName name="Excel_BuiltIn__FilterDatabase_16" localSheetId="3">#REF!</definedName>
    <definedName name="Excel_BuiltIn__FilterDatabase_16" localSheetId="9">#REF!</definedName>
    <definedName name="Excel_BuiltIn__FilterDatabase_16" localSheetId="10">#REF!</definedName>
    <definedName name="Excel_BuiltIn__FilterDatabase_16" localSheetId="11">#REF!</definedName>
    <definedName name="Excel_BuiltIn__FilterDatabase_16">#REF!</definedName>
    <definedName name="Excel_BuiltIn__FilterDatabase_17" localSheetId="14">#REF!</definedName>
    <definedName name="Excel_BuiltIn__FilterDatabase_17" localSheetId="5">#REF!</definedName>
    <definedName name="Excel_BuiltIn__FilterDatabase_17" localSheetId="7">#REF!</definedName>
    <definedName name="Excel_BuiltIn__FilterDatabase_17" localSheetId="6">#REF!</definedName>
    <definedName name="Excel_BuiltIn__FilterDatabase_17" localSheetId="2">#REF!</definedName>
    <definedName name="Excel_BuiltIn__FilterDatabase_17" localSheetId="8">#REF!</definedName>
    <definedName name="Excel_BuiltIn__FilterDatabase_17" localSheetId="1">#REF!</definedName>
    <definedName name="Excel_BuiltIn__FilterDatabase_17" localSheetId="4">#REF!</definedName>
    <definedName name="Excel_BuiltIn__FilterDatabase_17" localSheetId="3">#REF!</definedName>
    <definedName name="Excel_BuiltIn__FilterDatabase_17" localSheetId="9">#REF!</definedName>
    <definedName name="Excel_BuiltIn__FilterDatabase_17" localSheetId="10">#REF!</definedName>
    <definedName name="Excel_BuiltIn__FilterDatabase_17" localSheetId="11">#REF!</definedName>
    <definedName name="Excel_BuiltIn__FilterDatabase_17">#REF!</definedName>
    <definedName name="Excel_BuiltIn__FilterDatabase_18" localSheetId="14">#REF!</definedName>
    <definedName name="Excel_BuiltIn__FilterDatabase_18" localSheetId="5">#REF!</definedName>
    <definedName name="Excel_BuiltIn__FilterDatabase_18" localSheetId="7">#REF!</definedName>
    <definedName name="Excel_BuiltIn__FilterDatabase_18" localSheetId="6">#REF!</definedName>
    <definedName name="Excel_BuiltIn__FilterDatabase_18" localSheetId="2">#REF!</definedName>
    <definedName name="Excel_BuiltIn__FilterDatabase_18" localSheetId="8">#REF!</definedName>
    <definedName name="Excel_BuiltIn__FilterDatabase_18" localSheetId="1">#REF!</definedName>
    <definedName name="Excel_BuiltIn__FilterDatabase_18" localSheetId="4">#REF!</definedName>
    <definedName name="Excel_BuiltIn__FilterDatabase_18" localSheetId="3">#REF!</definedName>
    <definedName name="Excel_BuiltIn__FilterDatabase_18" localSheetId="9">#REF!</definedName>
    <definedName name="Excel_BuiltIn__FilterDatabase_18" localSheetId="10">#REF!</definedName>
    <definedName name="Excel_BuiltIn__FilterDatabase_18" localSheetId="11">#REF!</definedName>
    <definedName name="Excel_BuiltIn__FilterDatabase_18">#REF!</definedName>
    <definedName name="Excel_BuiltIn__FilterDatabase_2" localSheetId="14">#REF!</definedName>
    <definedName name="Excel_BuiltIn__FilterDatabase_2" localSheetId="5">#REF!</definedName>
    <definedName name="Excel_BuiltIn__FilterDatabase_2" localSheetId="7">#REF!</definedName>
    <definedName name="Excel_BuiltIn__FilterDatabase_2" localSheetId="6">#REF!</definedName>
    <definedName name="Excel_BuiltIn__FilterDatabase_2" localSheetId="2">#REF!</definedName>
    <definedName name="Excel_BuiltIn__FilterDatabase_2" localSheetId="8">#REF!</definedName>
    <definedName name="Excel_BuiltIn__FilterDatabase_2" localSheetId="1">#REF!</definedName>
    <definedName name="Excel_BuiltIn__FilterDatabase_2" localSheetId="4">#REF!</definedName>
    <definedName name="Excel_BuiltIn__FilterDatabase_2" localSheetId="3">#REF!</definedName>
    <definedName name="Excel_BuiltIn__FilterDatabase_2" localSheetId="9">#REF!</definedName>
    <definedName name="Excel_BuiltIn__FilterDatabase_2" localSheetId="10">#REF!</definedName>
    <definedName name="Excel_BuiltIn__FilterDatabase_2" localSheetId="11">#REF!</definedName>
    <definedName name="Excel_BuiltIn__FilterDatabase_2">#REF!</definedName>
    <definedName name="Excel_BuiltIn__FilterDatabase_3" localSheetId="14">#REF!</definedName>
    <definedName name="Excel_BuiltIn__FilterDatabase_3" localSheetId="5">#REF!</definedName>
    <definedName name="Excel_BuiltIn__FilterDatabase_3" localSheetId="7">#REF!</definedName>
    <definedName name="Excel_BuiltIn__FilterDatabase_3" localSheetId="6">#REF!</definedName>
    <definedName name="Excel_BuiltIn__FilterDatabase_3" localSheetId="2">#REF!</definedName>
    <definedName name="Excel_BuiltIn__FilterDatabase_3" localSheetId="8">#REF!</definedName>
    <definedName name="Excel_BuiltIn__FilterDatabase_3" localSheetId="1">#REF!</definedName>
    <definedName name="Excel_BuiltIn__FilterDatabase_3" localSheetId="4">#REF!</definedName>
    <definedName name="Excel_BuiltIn__FilterDatabase_3" localSheetId="3">#REF!</definedName>
    <definedName name="Excel_BuiltIn__FilterDatabase_3" localSheetId="9">#REF!</definedName>
    <definedName name="Excel_BuiltIn__FilterDatabase_3" localSheetId="10">#REF!</definedName>
    <definedName name="Excel_BuiltIn__FilterDatabase_3" localSheetId="11">#REF!</definedName>
    <definedName name="Excel_BuiltIn__FilterDatabase_3">#REF!</definedName>
    <definedName name="Excel_BuiltIn__FilterDatabase_3_1" localSheetId="14">#REF!</definedName>
    <definedName name="Excel_BuiltIn__FilterDatabase_3_1" localSheetId="5">#REF!</definedName>
    <definedName name="Excel_BuiltIn__FilterDatabase_3_1" localSheetId="7">#REF!</definedName>
    <definedName name="Excel_BuiltIn__FilterDatabase_3_1" localSheetId="6">#REF!</definedName>
    <definedName name="Excel_BuiltIn__FilterDatabase_3_1" localSheetId="2">#REF!</definedName>
    <definedName name="Excel_BuiltIn__FilterDatabase_3_1" localSheetId="8">#REF!</definedName>
    <definedName name="Excel_BuiltIn__FilterDatabase_3_1" localSheetId="1">#REF!</definedName>
    <definedName name="Excel_BuiltIn__FilterDatabase_3_1" localSheetId="4">#REF!</definedName>
    <definedName name="Excel_BuiltIn__FilterDatabase_3_1" localSheetId="3">#REF!</definedName>
    <definedName name="Excel_BuiltIn__FilterDatabase_3_1" localSheetId="9">#REF!</definedName>
    <definedName name="Excel_BuiltIn__FilterDatabase_3_1" localSheetId="10">#REF!</definedName>
    <definedName name="Excel_BuiltIn__FilterDatabase_3_1" localSheetId="11">#REF!</definedName>
    <definedName name="Excel_BuiltIn__FilterDatabase_3_1">#REF!</definedName>
    <definedName name="Excel_BuiltIn__FilterDatabase_3_1_1" localSheetId="14">#REF!</definedName>
    <definedName name="Excel_BuiltIn__FilterDatabase_3_1_1" localSheetId="5">#REF!</definedName>
    <definedName name="Excel_BuiltIn__FilterDatabase_3_1_1" localSheetId="7">#REF!</definedName>
    <definedName name="Excel_BuiltIn__FilterDatabase_3_1_1" localSheetId="6">#REF!</definedName>
    <definedName name="Excel_BuiltIn__FilterDatabase_3_1_1" localSheetId="2">#REF!</definedName>
    <definedName name="Excel_BuiltIn__FilterDatabase_3_1_1" localSheetId="8">#REF!</definedName>
    <definedName name="Excel_BuiltIn__FilterDatabase_3_1_1" localSheetId="1">#REF!</definedName>
    <definedName name="Excel_BuiltIn__FilterDatabase_3_1_1" localSheetId="4">#REF!</definedName>
    <definedName name="Excel_BuiltIn__FilterDatabase_3_1_1" localSheetId="3">#REF!</definedName>
    <definedName name="Excel_BuiltIn__FilterDatabase_3_1_1" localSheetId="9">#REF!</definedName>
    <definedName name="Excel_BuiltIn__FilterDatabase_3_1_1" localSheetId="10">#REF!</definedName>
    <definedName name="Excel_BuiltIn__FilterDatabase_3_1_1" localSheetId="11">#REF!</definedName>
    <definedName name="Excel_BuiltIn__FilterDatabase_3_1_1">#REF!</definedName>
    <definedName name="Excel_BuiltIn__FilterDatabase_3_4" localSheetId="14">#REF!</definedName>
    <definedName name="Excel_BuiltIn__FilterDatabase_3_4" localSheetId="5">#REF!</definedName>
    <definedName name="Excel_BuiltIn__FilterDatabase_3_4" localSheetId="7">#REF!</definedName>
    <definedName name="Excel_BuiltIn__FilterDatabase_3_4" localSheetId="6">#REF!</definedName>
    <definedName name="Excel_BuiltIn__FilterDatabase_3_4" localSheetId="2">#REF!</definedName>
    <definedName name="Excel_BuiltIn__FilterDatabase_3_4" localSheetId="8">#REF!</definedName>
    <definedName name="Excel_BuiltIn__FilterDatabase_3_4" localSheetId="1">#REF!</definedName>
    <definedName name="Excel_BuiltIn__FilterDatabase_3_4" localSheetId="4">#REF!</definedName>
    <definedName name="Excel_BuiltIn__FilterDatabase_3_4" localSheetId="3">#REF!</definedName>
    <definedName name="Excel_BuiltIn__FilterDatabase_3_4" localSheetId="9">#REF!</definedName>
    <definedName name="Excel_BuiltIn__FilterDatabase_3_4" localSheetId="10">#REF!</definedName>
    <definedName name="Excel_BuiltIn__FilterDatabase_3_4" localSheetId="11">#REF!</definedName>
    <definedName name="Excel_BuiltIn__FilterDatabase_3_4">#REF!</definedName>
    <definedName name="Excel_BuiltIn__FilterDatabase_3_5" localSheetId="14">#REF!</definedName>
    <definedName name="Excel_BuiltIn__FilterDatabase_3_5" localSheetId="5">#REF!</definedName>
    <definedName name="Excel_BuiltIn__FilterDatabase_3_5" localSheetId="7">#REF!</definedName>
    <definedName name="Excel_BuiltIn__FilterDatabase_3_5" localSheetId="6">#REF!</definedName>
    <definedName name="Excel_BuiltIn__FilterDatabase_3_5" localSheetId="2">#REF!</definedName>
    <definedName name="Excel_BuiltIn__FilterDatabase_3_5" localSheetId="8">#REF!</definedName>
    <definedName name="Excel_BuiltIn__FilterDatabase_3_5" localSheetId="1">#REF!</definedName>
    <definedName name="Excel_BuiltIn__FilterDatabase_3_5" localSheetId="4">#REF!</definedName>
    <definedName name="Excel_BuiltIn__FilterDatabase_3_5" localSheetId="3">#REF!</definedName>
    <definedName name="Excel_BuiltIn__FilterDatabase_3_5" localSheetId="9">#REF!</definedName>
    <definedName name="Excel_BuiltIn__FilterDatabase_3_5" localSheetId="10">#REF!</definedName>
    <definedName name="Excel_BuiltIn__FilterDatabase_3_5" localSheetId="11">#REF!</definedName>
    <definedName name="Excel_BuiltIn__FilterDatabase_3_5">#REF!</definedName>
    <definedName name="Excel_BuiltIn__FilterDatabase_3_6" localSheetId="14">#REF!</definedName>
    <definedName name="Excel_BuiltIn__FilterDatabase_3_6" localSheetId="5">#REF!</definedName>
    <definedName name="Excel_BuiltIn__FilterDatabase_3_6" localSheetId="7">#REF!</definedName>
    <definedName name="Excel_BuiltIn__FilterDatabase_3_6" localSheetId="6">#REF!</definedName>
    <definedName name="Excel_BuiltIn__FilterDatabase_3_6" localSheetId="2">#REF!</definedName>
    <definedName name="Excel_BuiltIn__FilterDatabase_3_6" localSheetId="8">#REF!</definedName>
    <definedName name="Excel_BuiltIn__FilterDatabase_3_6" localSheetId="1">#REF!</definedName>
    <definedName name="Excel_BuiltIn__FilterDatabase_3_6" localSheetId="4">#REF!</definedName>
    <definedName name="Excel_BuiltIn__FilterDatabase_3_6" localSheetId="3">#REF!</definedName>
    <definedName name="Excel_BuiltIn__FilterDatabase_3_6" localSheetId="9">#REF!</definedName>
    <definedName name="Excel_BuiltIn__FilterDatabase_3_6" localSheetId="10">#REF!</definedName>
    <definedName name="Excel_BuiltIn__FilterDatabase_3_6" localSheetId="11">#REF!</definedName>
    <definedName name="Excel_BuiltIn__FilterDatabase_3_6">#REF!</definedName>
    <definedName name="Excel_BuiltIn__FilterDatabase_3_7" localSheetId="14">#REF!</definedName>
    <definedName name="Excel_BuiltIn__FilterDatabase_3_7" localSheetId="5">#REF!</definedName>
    <definedName name="Excel_BuiltIn__FilterDatabase_3_7" localSheetId="7">#REF!</definedName>
    <definedName name="Excel_BuiltIn__FilterDatabase_3_7" localSheetId="6">#REF!</definedName>
    <definedName name="Excel_BuiltIn__FilterDatabase_3_7" localSheetId="2">#REF!</definedName>
    <definedName name="Excel_BuiltIn__FilterDatabase_3_7" localSheetId="8">#REF!</definedName>
    <definedName name="Excel_BuiltIn__FilterDatabase_3_7" localSheetId="1">#REF!</definedName>
    <definedName name="Excel_BuiltIn__FilterDatabase_3_7" localSheetId="4">#REF!</definedName>
    <definedName name="Excel_BuiltIn__FilterDatabase_3_7" localSheetId="3">#REF!</definedName>
    <definedName name="Excel_BuiltIn__FilterDatabase_3_7" localSheetId="9">#REF!</definedName>
    <definedName name="Excel_BuiltIn__FilterDatabase_3_7" localSheetId="10">#REF!</definedName>
    <definedName name="Excel_BuiltIn__FilterDatabase_3_7" localSheetId="11">#REF!</definedName>
    <definedName name="Excel_BuiltIn__FilterDatabase_3_7">#REF!</definedName>
    <definedName name="Excel_BuiltIn__FilterDatabase_3_8" localSheetId="14">#REF!</definedName>
    <definedName name="Excel_BuiltIn__FilterDatabase_3_8" localSheetId="5">#REF!</definedName>
    <definedName name="Excel_BuiltIn__FilterDatabase_3_8" localSheetId="7">#REF!</definedName>
    <definedName name="Excel_BuiltIn__FilterDatabase_3_8" localSheetId="6">#REF!</definedName>
    <definedName name="Excel_BuiltIn__FilterDatabase_3_8" localSheetId="2">#REF!</definedName>
    <definedName name="Excel_BuiltIn__FilterDatabase_3_8" localSheetId="8">#REF!</definedName>
    <definedName name="Excel_BuiltIn__FilterDatabase_3_8" localSheetId="1">#REF!</definedName>
    <definedName name="Excel_BuiltIn__FilterDatabase_3_8" localSheetId="4">#REF!</definedName>
    <definedName name="Excel_BuiltIn__FilterDatabase_3_8" localSheetId="3">#REF!</definedName>
    <definedName name="Excel_BuiltIn__FilterDatabase_3_8" localSheetId="9">#REF!</definedName>
    <definedName name="Excel_BuiltIn__FilterDatabase_3_8" localSheetId="10">#REF!</definedName>
    <definedName name="Excel_BuiltIn__FilterDatabase_3_8" localSheetId="11">#REF!</definedName>
    <definedName name="Excel_BuiltIn__FilterDatabase_3_8">#REF!</definedName>
    <definedName name="Excel_BuiltIn__FilterDatabase_3_9" localSheetId="14">#REF!</definedName>
    <definedName name="Excel_BuiltIn__FilterDatabase_3_9" localSheetId="5">#REF!</definedName>
    <definedName name="Excel_BuiltIn__FilterDatabase_3_9" localSheetId="7">#REF!</definedName>
    <definedName name="Excel_BuiltIn__FilterDatabase_3_9" localSheetId="6">#REF!</definedName>
    <definedName name="Excel_BuiltIn__FilterDatabase_3_9" localSheetId="2">#REF!</definedName>
    <definedName name="Excel_BuiltIn__FilterDatabase_3_9" localSheetId="8">#REF!</definedName>
    <definedName name="Excel_BuiltIn__FilterDatabase_3_9" localSheetId="1">#REF!</definedName>
    <definedName name="Excel_BuiltIn__FilterDatabase_3_9" localSheetId="4">#REF!</definedName>
    <definedName name="Excel_BuiltIn__FilterDatabase_3_9" localSheetId="3">#REF!</definedName>
    <definedName name="Excel_BuiltIn__FilterDatabase_3_9" localSheetId="9">#REF!</definedName>
    <definedName name="Excel_BuiltIn__FilterDatabase_3_9" localSheetId="10">#REF!</definedName>
    <definedName name="Excel_BuiltIn__FilterDatabase_3_9" localSheetId="11">#REF!</definedName>
    <definedName name="Excel_BuiltIn__FilterDatabase_3_9">#REF!</definedName>
    <definedName name="Excel_BuiltIn__FilterDatabase_4" localSheetId="14">#REF!</definedName>
    <definedName name="Excel_BuiltIn__FilterDatabase_4" localSheetId="5">#REF!</definedName>
    <definedName name="Excel_BuiltIn__FilterDatabase_4" localSheetId="7">#REF!</definedName>
    <definedName name="Excel_BuiltIn__FilterDatabase_4" localSheetId="6">#REF!</definedName>
    <definedName name="Excel_BuiltIn__FilterDatabase_4" localSheetId="2">#REF!</definedName>
    <definedName name="Excel_BuiltIn__FilterDatabase_4" localSheetId="8">#REF!</definedName>
    <definedName name="Excel_BuiltIn__FilterDatabase_4" localSheetId="1">#REF!</definedName>
    <definedName name="Excel_BuiltIn__FilterDatabase_4" localSheetId="4">#REF!</definedName>
    <definedName name="Excel_BuiltIn__FilterDatabase_4" localSheetId="3">#REF!</definedName>
    <definedName name="Excel_BuiltIn__FilterDatabase_4" localSheetId="9">#REF!</definedName>
    <definedName name="Excel_BuiltIn__FilterDatabase_4" localSheetId="10">#REF!</definedName>
    <definedName name="Excel_BuiltIn__FilterDatabase_4" localSheetId="11">#REF!</definedName>
    <definedName name="Excel_BuiltIn__FilterDatabase_4">#REF!</definedName>
    <definedName name="Excel_BuiltIn__FilterDatabase_4_1" localSheetId="14">#REF!</definedName>
    <definedName name="Excel_BuiltIn__FilterDatabase_4_1" localSheetId="5">#REF!</definedName>
    <definedName name="Excel_BuiltIn__FilterDatabase_4_1" localSheetId="7">#REF!</definedName>
    <definedName name="Excel_BuiltIn__FilterDatabase_4_1" localSheetId="6">#REF!</definedName>
    <definedName name="Excel_BuiltIn__FilterDatabase_4_1" localSheetId="2">#REF!</definedName>
    <definedName name="Excel_BuiltIn__FilterDatabase_4_1" localSheetId="8">#REF!</definedName>
    <definedName name="Excel_BuiltIn__FilterDatabase_4_1" localSheetId="1">#REF!</definedName>
    <definedName name="Excel_BuiltIn__FilterDatabase_4_1" localSheetId="4">#REF!</definedName>
    <definedName name="Excel_BuiltIn__FilterDatabase_4_1" localSheetId="3">#REF!</definedName>
    <definedName name="Excel_BuiltIn__FilterDatabase_4_1" localSheetId="9">#REF!</definedName>
    <definedName name="Excel_BuiltIn__FilterDatabase_4_1" localSheetId="10">#REF!</definedName>
    <definedName name="Excel_BuiltIn__FilterDatabase_4_1" localSheetId="11">#REF!</definedName>
    <definedName name="Excel_BuiltIn__FilterDatabase_4_1">#REF!</definedName>
    <definedName name="Excel_BuiltIn__FilterDatabase_5" localSheetId="14">#REF!</definedName>
    <definedName name="Excel_BuiltIn__FilterDatabase_5" localSheetId="5">#REF!</definedName>
    <definedName name="Excel_BuiltIn__FilterDatabase_5" localSheetId="7">#REF!</definedName>
    <definedName name="Excel_BuiltIn__FilterDatabase_5" localSheetId="6">#REF!</definedName>
    <definedName name="Excel_BuiltIn__FilterDatabase_5" localSheetId="2">#REF!</definedName>
    <definedName name="Excel_BuiltIn__FilterDatabase_5" localSheetId="8">#REF!</definedName>
    <definedName name="Excel_BuiltIn__FilterDatabase_5" localSheetId="1">#REF!</definedName>
    <definedName name="Excel_BuiltIn__FilterDatabase_5" localSheetId="4">#REF!</definedName>
    <definedName name="Excel_BuiltIn__FilterDatabase_5" localSheetId="3">#REF!</definedName>
    <definedName name="Excel_BuiltIn__FilterDatabase_5" localSheetId="9">#REF!</definedName>
    <definedName name="Excel_BuiltIn__FilterDatabase_5" localSheetId="10">#REF!</definedName>
    <definedName name="Excel_BuiltIn__FilterDatabase_5" localSheetId="11">#REF!</definedName>
    <definedName name="Excel_BuiltIn__FilterDatabase_5">#REF!</definedName>
    <definedName name="Excel_BuiltIn__FilterDatabase_5_1" localSheetId="14">#REF!</definedName>
    <definedName name="Excel_BuiltIn__FilterDatabase_5_1" localSheetId="5">#REF!</definedName>
    <definedName name="Excel_BuiltIn__FilterDatabase_5_1" localSheetId="7">#REF!</definedName>
    <definedName name="Excel_BuiltIn__FilterDatabase_5_1" localSheetId="6">#REF!</definedName>
    <definedName name="Excel_BuiltIn__FilterDatabase_5_1" localSheetId="2">#REF!</definedName>
    <definedName name="Excel_BuiltIn__FilterDatabase_5_1" localSheetId="8">#REF!</definedName>
    <definedName name="Excel_BuiltIn__FilterDatabase_5_1" localSheetId="1">#REF!</definedName>
    <definedName name="Excel_BuiltIn__FilterDatabase_5_1" localSheetId="4">#REF!</definedName>
    <definedName name="Excel_BuiltIn__FilterDatabase_5_1" localSheetId="3">#REF!</definedName>
    <definedName name="Excel_BuiltIn__FilterDatabase_5_1" localSheetId="9">#REF!</definedName>
    <definedName name="Excel_BuiltIn__FilterDatabase_5_1" localSheetId="10">#REF!</definedName>
    <definedName name="Excel_BuiltIn__FilterDatabase_5_1" localSheetId="11">#REF!</definedName>
    <definedName name="Excel_BuiltIn__FilterDatabase_5_1">#REF!</definedName>
    <definedName name="Excel_BuiltIn__FilterDatabase_5_1_1" localSheetId="14">#REF!</definedName>
    <definedName name="Excel_BuiltIn__FilterDatabase_5_1_1" localSheetId="5">#REF!</definedName>
    <definedName name="Excel_BuiltIn__FilterDatabase_5_1_1" localSheetId="7">#REF!</definedName>
    <definedName name="Excel_BuiltIn__FilterDatabase_5_1_1" localSheetId="6">#REF!</definedName>
    <definedName name="Excel_BuiltIn__FilterDatabase_5_1_1" localSheetId="2">#REF!</definedName>
    <definedName name="Excel_BuiltIn__FilterDatabase_5_1_1" localSheetId="8">#REF!</definedName>
    <definedName name="Excel_BuiltIn__FilterDatabase_5_1_1" localSheetId="1">#REF!</definedName>
    <definedName name="Excel_BuiltIn__FilterDatabase_5_1_1" localSheetId="4">#REF!</definedName>
    <definedName name="Excel_BuiltIn__FilterDatabase_5_1_1" localSheetId="3">#REF!</definedName>
    <definedName name="Excel_BuiltIn__FilterDatabase_5_1_1" localSheetId="9">#REF!</definedName>
    <definedName name="Excel_BuiltIn__FilterDatabase_5_1_1" localSheetId="10">#REF!</definedName>
    <definedName name="Excel_BuiltIn__FilterDatabase_5_1_1" localSheetId="11">#REF!</definedName>
    <definedName name="Excel_BuiltIn__FilterDatabase_5_1_1">#REF!</definedName>
    <definedName name="Excel_BuiltIn__FilterDatabase_6" localSheetId="14">#REF!</definedName>
    <definedName name="Excel_BuiltIn__FilterDatabase_6" localSheetId="5">#REF!</definedName>
    <definedName name="Excel_BuiltIn__FilterDatabase_6" localSheetId="7">#REF!</definedName>
    <definedName name="Excel_BuiltIn__FilterDatabase_6" localSheetId="6">#REF!</definedName>
    <definedName name="Excel_BuiltIn__FilterDatabase_6" localSheetId="2">#REF!</definedName>
    <definedName name="Excel_BuiltIn__FilterDatabase_6" localSheetId="8">#REF!</definedName>
    <definedName name="Excel_BuiltIn__FilterDatabase_6" localSheetId="1">#REF!</definedName>
    <definedName name="Excel_BuiltIn__FilterDatabase_6" localSheetId="4">#REF!</definedName>
    <definedName name="Excel_BuiltIn__FilterDatabase_6" localSheetId="3">#REF!</definedName>
    <definedName name="Excel_BuiltIn__FilterDatabase_6" localSheetId="9">#REF!</definedName>
    <definedName name="Excel_BuiltIn__FilterDatabase_6" localSheetId="10">#REF!</definedName>
    <definedName name="Excel_BuiltIn__FilterDatabase_6" localSheetId="11">#REF!</definedName>
    <definedName name="Excel_BuiltIn__FilterDatabase_6">#REF!</definedName>
    <definedName name="Excel_BuiltIn__FilterDatabase_6_1" localSheetId="14">#REF!</definedName>
    <definedName name="Excel_BuiltIn__FilterDatabase_6_1" localSheetId="5">#REF!</definedName>
    <definedName name="Excel_BuiltIn__FilterDatabase_6_1" localSheetId="7">#REF!</definedName>
    <definedName name="Excel_BuiltIn__FilterDatabase_6_1" localSheetId="6">#REF!</definedName>
    <definedName name="Excel_BuiltIn__FilterDatabase_6_1" localSheetId="2">#REF!</definedName>
    <definedName name="Excel_BuiltIn__FilterDatabase_6_1" localSheetId="8">#REF!</definedName>
    <definedName name="Excel_BuiltIn__FilterDatabase_6_1" localSheetId="1">#REF!</definedName>
    <definedName name="Excel_BuiltIn__FilterDatabase_6_1" localSheetId="4">#REF!</definedName>
    <definedName name="Excel_BuiltIn__FilterDatabase_6_1" localSheetId="3">#REF!</definedName>
    <definedName name="Excel_BuiltIn__FilterDatabase_6_1" localSheetId="9">#REF!</definedName>
    <definedName name="Excel_BuiltIn__FilterDatabase_6_1" localSheetId="10">#REF!</definedName>
    <definedName name="Excel_BuiltIn__FilterDatabase_6_1" localSheetId="11">#REF!</definedName>
    <definedName name="Excel_BuiltIn__FilterDatabase_6_1">#REF!</definedName>
    <definedName name="Excel_BuiltIn__FilterDatabase_7" localSheetId="14">#REF!</definedName>
    <definedName name="Excel_BuiltIn__FilterDatabase_7" localSheetId="5">#REF!</definedName>
    <definedName name="Excel_BuiltIn__FilterDatabase_7" localSheetId="7">#REF!</definedName>
    <definedName name="Excel_BuiltIn__FilterDatabase_7" localSheetId="6">#REF!</definedName>
    <definedName name="Excel_BuiltIn__FilterDatabase_7" localSheetId="2">#REF!</definedName>
    <definedName name="Excel_BuiltIn__FilterDatabase_7" localSheetId="8">#REF!</definedName>
    <definedName name="Excel_BuiltIn__FilterDatabase_7" localSheetId="1">#REF!</definedName>
    <definedName name="Excel_BuiltIn__FilterDatabase_7" localSheetId="4">#REF!</definedName>
    <definedName name="Excel_BuiltIn__FilterDatabase_7" localSheetId="3">#REF!</definedName>
    <definedName name="Excel_BuiltIn__FilterDatabase_7" localSheetId="9">#REF!</definedName>
    <definedName name="Excel_BuiltIn__FilterDatabase_7" localSheetId="10">#REF!</definedName>
    <definedName name="Excel_BuiltIn__FilterDatabase_7" localSheetId="11">#REF!</definedName>
    <definedName name="Excel_BuiltIn__FilterDatabase_7">#REF!</definedName>
    <definedName name="Excel_BuiltIn__FilterDatabase_7_1" localSheetId="14">#REF!</definedName>
    <definedName name="Excel_BuiltIn__FilterDatabase_7_1" localSheetId="5">#REF!</definedName>
    <definedName name="Excel_BuiltIn__FilterDatabase_7_1" localSheetId="7">#REF!</definedName>
    <definedName name="Excel_BuiltIn__FilterDatabase_7_1" localSheetId="6">#REF!</definedName>
    <definedName name="Excel_BuiltIn__FilterDatabase_7_1" localSheetId="2">#REF!</definedName>
    <definedName name="Excel_BuiltIn__FilterDatabase_7_1" localSheetId="8">#REF!</definedName>
    <definedName name="Excel_BuiltIn__FilterDatabase_7_1" localSheetId="1">#REF!</definedName>
    <definedName name="Excel_BuiltIn__FilterDatabase_7_1" localSheetId="4">#REF!</definedName>
    <definedName name="Excel_BuiltIn__FilterDatabase_7_1" localSheetId="3">#REF!</definedName>
    <definedName name="Excel_BuiltIn__FilterDatabase_7_1" localSheetId="9">#REF!</definedName>
    <definedName name="Excel_BuiltIn__FilterDatabase_7_1" localSheetId="10">#REF!</definedName>
    <definedName name="Excel_BuiltIn__FilterDatabase_7_1" localSheetId="11">#REF!</definedName>
    <definedName name="Excel_BuiltIn__FilterDatabase_7_1">#REF!</definedName>
    <definedName name="Excel_BuiltIn__FilterDatabase_8" localSheetId="14">#REF!</definedName>
    <definedName name="Excel_BuiltIn__FilterDatabase_8" localSheetId="5">#REF!</definedName>
    <definedName name="Excel_BuiltIn__FilterDatabase_8" localSheetId="7">#REF!</definedName>
    <definedName name="Excel_BuiltIn__FilterDatabase_8" localSheetId="6">#REF!</definedName>
    <definedName name="Excel_BuiltIn__FilterDatabase_8" localSheetId="2">#REF!</definedName>
    <definedName name="Excel_BuiltIn__FilterDatabase_8" localSheetId="8">#REF!</definedName>
    <definedName name="Excel_BuiltIn__FilterDatabase_8" localSheetId="1">#REF!</definedName>
    <definedName name="Excel_BuiltIn__FilterDatabase_8" localSheetId="4">#REF!</definedName>
    <definedName name="Excel_BuiltIn__FilterDatabase_8" localSheetId="3">#REF!</definedName>
    <definedName name="Excel_BuiltIn__FilterDatabase_8" localSheetId="9">#REF!</definedName>
    <definedName name="Excel_BuiltIn__FilterDatabase_8" localSheetId="10">#REF!</definedName>
    <definedName name="Excel_BuiltIn__FilterDatabase_8" localSheetId="11">#REF!</definedName>
    <definedName name="Excel_BuiltIn__FilterDatabase_8">#REF!</definedName>
    <definedName name="Excel_BuiltIn__FilterDatabase_8_1" localSheetId="14">#REF!</definedName>
    <definedName name="Excel_BuiltIn__FilterDatabase_8_1" localSheetId="5">#REF!</definedName>
    <definedName name="Excel_BuiltIn__FilterDatabase_8_1" localSheetId="7">#REF!</definedName>
    <definedName name="Excel_BuiltIn__FilterDatabase_8_1" localSheetId="6">#REF!</definedName>
    <definedName name="Excel_BuiltIn__FilterDatabase_8_1" localSheetId="2">#REF!</definedName>
    <definedName name="Excel_BuiltIn__FilterDatabase_8_1" localSheetId="8">#REF!</definedName>
    <definedName name="Excel_BuiltIn__FilterDatabase_8_1" localSheetId="1">#REF!</definedName>
    <definedName name="Excel_BuiltIn__FilterDatabase_8_1" localSheetId="4">#REF!</definedName>
    <definedName name="Excel_BuiltIn__FilterDatabase_8_1" localSheetId="3">#REF!</definedName>
    <definedName name="Excel_BuiltIn__FilterDatabase_8_1" localSheetId="9">#REF!</definedName>
    <definedName name="Excel_BuiltIn__FilterDatabase_8_1" localSheetId="10">#REF!</definedName>
    <definedName name="Excel_BuiltIn__FilterDatabase_8_1" localSheetId="11">#REF!</definedName>
    <definedName name="Excel_BuiltIn__FilterDatabase_8_1">#REF!</definedName>
    <definedName name="Excel_BuiltIn__FilterDatabase_9" localSheetId="14">#REF!</definedName>
    <definedName name="Excel_BuiltIn__FilterDatabase_9" localSheetId="5">#REF!</definedName>
    <definedName name="Excel_BuiltIn__FilterDatabase_9" localSheetId="7">#REF!</definedName>
    <definedName name="Excel_BuiltIn__FilterDatabase_9" localSheetId="6">#REF!</definedName>
    <definedName name="Excel_BuiltIn__FilterDatabase_9" localSheetId="2">#REF!</definedName>
    <definedName name="Excel_BuiltIn__FilterDatabase_9" localSheetId="8">#REF!</definedName>
    <definedName name="Excel_BuiltIn__FilterDatabase_9" localSheetId="1">#REF!</definedName>
    <definedName name="Excel_BuiltIn__FilterDatabase_9" localSheetId="4">#REF!</definedName>
    <definedName name="Excel_BuiltIn__FilterDatabase_9" localSheetId="3">#REF!</definedName>
    <definedName name="Excel_BuiltIn__FilterDatabase_9" localSheetId="9">#REF!</definedName>
    <definedName name="Excel_BuiltIn__FilterDatabase_9" localSheetId="10">#REF!</definedName>
    <definedName name="Excel_BuiltIn__FilterDatabase_9" localSheetId="11">#REF!</definedName>
    <definedName name="Excel_BuiltIn__FilterDatabase_9">#REF!</definedName>
    <definedName name="Excel_BuiltIn__FilterDatabase_9_1" localSheetId="14">#REF!</definedName>
    <definedName name="Excel_BuiltIn__FilterDatabase_9_1" localSheetId="5">#REF!</definedName>
    <definedName name="Excel_BuiltIn__FilterDatabase_9_1" localSheetId="7">#REF!</definedName>
    <definedName name="Excel_BuiltIn__FilterDatabase_9_1" localSheetId="6">#REF!</definedName>
    <definedName name="Excel_BuiltIn__FilterDatabase_9_1" localSheetId="2">#REF!</definedName>
    <definedName name="Excel_BuiltIn__FilterDatabase_9_1" localSheetId="8">#REF!</definedName>
    <definedName name="Excel_BuiltIn__FilterDatabase_9_1" localSheetId="1">#REF!</definedName>
    <definedName name="Excel_BuiltIn__FilterDatabase_9_1" localSheetId="4">#REF!</definedName>
    <definedName name="Excel_BuiltIn__FilterDatabase_9_1" localSheetId="3">#REF!</definedName>
    <definedName name="Excel_BuiltIn__FilterDatabase_9_1" localSheetId="9">#REF!</definedName>
    <definedName name="Excel_BuiltIn__FilterDatabase_9_1" localSheetId="10">#REF!</definedName>
    <definedName name="Excel_BuiltIn__FilterDatabase_9_1" localSheetId="11">#REF!</definedName>
    <definedName name="Excel_BuiltIn__FilterDatabase_9_1">#REF!</definedName>
    <definedName name="Excel_BuiltIn_Print_Area_1" localSheetId="14">#REF!</definedName>
    <definedName name="Excel_BuiltIn_Print_Area_1" localSheetId="5">#REF!</definedName>
    <definedName name="Excel_BuiltIn_Print_Area_1" localSheetId="7">#REF!</definedName>
    <definedName name="Excel_BuiltIn_Print_Area_1" localSheetId="6">#REF!</definedName>
    <definedName name="Excel_BuiltIn_Print_Area_1" localSheetId="2">#REF!</definedName>
    <definedName name="Excel_BuiltIn_Print_Area_1" localSheetId="8">#REF!</definedName>
    <definedName name="Excel_BuiltIn_Print_Area_1" localSheetId="1">#REF!</definedName>
    <definedName name="Excel_BuiltIn_Print_Area_1" localSheetId="4">#REF!</definedName>
    <definedName name="Excel_BuiltIn_Print_Area_1" localSheetId="3">#REF!</definedName>
    <definedName name="Excel_BuiltIn_Print_Area_1" localSheetId="9">#REF!</definedName>
    <definedName name="Excel_BuiltIn_Print_Area_1" localSheetId="10">#REF!</definedName>
    <definedName name="Excel_BuiltIn_Print_Area_1" localSheetId="11">#REF!</definedName>
    <definedName name="Excel_BuiltIn_Print_Area_1">#REF!</definedName>
    <definedName name="Excel_BuiltIn_Print_Area_1_1" localSheetId="14">#REF!</definedName>
    <definedName name="Excel_BuiltIn_Print_Area_1_1" localSheetId="5">#REF!</definedName>
    <definedName name="Excel_BuiltIn_Print_Area_1_1" localSheetId="7">#REF!</definedName>
    <definedName name="Excel_BuiltIn_Print_Area_1_1" localSheetId="6">#REF!</definedName>
    <definedName name="Excel_BuiltIn_Print_Area_1_1" localSheetId="2">#REF!</definedName>
    <definedName name="Excel_BuiltIn_Print_Area_1_1" localSheetId="8">#REF!</definedName>
    <definedName name="Excel_BuiltIn_Print_Area_1_1" localSheetId="1">#REF!</definedName>
    <definedName name="Excel_BuiltIn_Print_Area_1_1" localSheetId="4">#REF!</definedName>
    <definedName name="Excel_BuiltIn_Print_Area_1_1" localSheetId="3">#REF!</definedName>
    <definedName name="Excel_BuiltIn_Print_Area_1_1" localSheetId="9">#REF!</definedName>
    <definedName name="Excel_BuiltIn_Print_Area_1_1" localSheetId="10">#REF!</definedName>
    <definedName name="Excel_BuiltIn_Print_Area_1_1" localSheetId="11">#REF!</definedName>
    <definedName name="Excel_BuiltIn_Print_Area_1_1">#REF!</definedName>
    <definedName name="Excel_BuiltIn_Print_Area_1_1_1" localSheetId="14">#REF!</definedName>
    <definedName name="Excel_BuiltIn_Print_Area_1_1_1" localSheetId="5">#REF!</definedName>
    <definedName name="Excel_BuiltIn_Print_Area_1_1_1" localSheetId="7">#REF!</definedName>
    <definedName name="Excel_BuiltIn_Print_Area_1_1_1" localSheetId="6">#REF!</definedName>
    <definedName name="Excel_BuiltIn_Print_Area_1_1_1" localSheetId="2">#REF!</definedName>
    <definedName name="Excel_BuiltIn_Print_Area_1_1_1" localSheetId="8">#REF!</definedName>
    <definedName name="Excel_BuiltIn_Print_Area_1_1_1" localSheetId="1">#REF!</definedName>
    <definedName name="Excel_BuiltIn_Print_Area_1_1_1" localSheetId="4">#REF!</definedName>
    <definedName name="Excel_BuiltIn_Print_Area_1_1_1" localSheetId="3">#REF!</definedName>
    <definedName name="Excel_BuiltIn_Print_Area_1_1_1" localSheetId="9">#REF!</definedName>
    <definedName name="Excel_BuiltIn_Print_Area_1_1_1" localSheetId="10">#REF!</definedName>
    <definedName name="Excel_BuiltIn_Print_Area_1_1_1" localSheetId="11">#REF!</definedName>
    <definedName name="Excel_BuiltIn_Print_Area_1_1_1">#REF!</definedName>
    <definedName name="Excel_BuiltIn_Print_Area_1_1_1_1" localSheetId="14">#REF!</definedName>
    <definedName name="Excel_BuiltIn_Print_Area_1_1_1_1" localSheetId="5">#REF!</definedName>
    <definedName name="Excel_BuiltIn_Print_Area_1_1_1_1" localSheetId="7">#REF!</definedName>
    <definedName name="Excel_BuiltIn_Print_Area_1_1_1_1" localSheetId="6">#REF!</definedName>
    <definedName name="Excel_BuiltIn_Print_Area_1_1_1_1" localSheetId="2">#REF!</definedName>
    <definedName name="Excel_BuiltIn_Print_Area_1_1_1_1" localSheetId="8">#REF!</definedName>
    <definedName name="Excel_BuiltIn_Print_Area_1_1_1_1" localSheetId="1">#REF!</definedName>
    <definedName name="Excel_BuiltIn_Print_Area_1_1_1_1" localSheetId="4">#REF!</definedName>
    <definedName name="Excel_BuiltIn_Print_Area_1_1_1_1" localSheetId="3">#REF!</definedName>
    <definedName name="Excel_BuiltIn_Print_Area_1_1_1_1" localSheetId="9">#REF!</definedName>
    <definedName name="Excel_BuiltIn_Print_Area_1_1_1_1" localSheetId="10">#REF!</definedName>
    <definedName name="Excel_BuiltIn_Print_Area_1_1_1_1" localSheetId="11">#REF!</definedName>
    <definedName name="Excel_BuiltIn_Print_Area_1_1_1_1">#REF!</definedName>
    <definedName name="Excel_BuiltIn_Print_Area_1_1_1_1_1" localSheetId="14">#REF!</definedName>
    <definedName name="Excel_BuiltIn_Print_Area_1_1_1_1_1" localSheetId="5">#REF!</definedName>
    <definedName name="Excel_BuiltIn_Print_Area_1_1_1_1_1" localSheetId="7">#REF!</definedName>
    <definedName name="Excel_BuiltIn_Print_Area_1_1_1_1_1" localSheetId="6">#REF!</definedName>
    <definedName name="Excel_BuiltIn_Print_Area_1_1_1_1_1" localSheetId="2">#REF!</definedName>
    <definedName name="Excel_BuiltIn_Print_Area_1_1_1_1_1" localSheetId="8">#REF!</definedName>
    <definedName name="Excel_BuiltIn_Print_Area_1_1_1_1_1" localSheetId="1">#REF!</definedName>
    <definedName name="Excel_BuiltIn_Print_Area_1_1_1_1_1" localSheetId="4">#REF!</definedName>
    <definedName name="Excel_BuiltIn_Print_Area_1_1_1_1_1" localSheetId="3">#REF!</definedName>
    <definedName name="Excel_BuiltIn_Print_Area_1_1_1_1_1" localSheetId="9">#REF!</definedName>
    <definedName name="Excel_BuiltIn_Print_Area_1_1_1_1_1" localSheetId="10">#REF!</definedName>
    <definedName name="Excel_BuiltIn_Print_Area_1_1_1_1_1" localSheetId="11">#REF!</definedName>
    <definedName name="Excel_BuiltIn_Print_Area_1_1_1_1_1">#REF!</definedName>
    <definedName name="Excel_BuiltIn_Print_Area_1_1_1_1_1_1" localSheetId="14">#REF!</definedName>
    <definedName name="Excel_BuiltIn_Print_Area_1_1_1_1_1_1" localSheetId="5">#REF!</definedName>
    <definedName name="Excel_BuiltIn_Print_Area_1_1_1_1_1_1" localSheetId="7">#REF!</definedName>
    <definedName name="Excel_BuiltIn_Print_Area_1_1_1_1_1_1" localSheetId="6">#REF!</definedName>
    <definedName name="Excel_BuiltIn_Print_Area_1_1_1_1_1_1" localSheetId="2">#REF!</definedName>
    <definedName name="Excel_BuiltIn_Print_Area_1_1_1_1_1_1" localSheetId="8">#REF!</definedName>
    <definedName name="Excel_BuiltIn_Print_Area_1_1_1_1_1_1" localSheetId="1">#REF!</definedName>
    <definedName name="Excel_BuiltIn_Print_Area_1_1_1_1_1_1" localSheetId="4">#REF!</definedName>
    <definedName name="Excel_BuiltIn_Print_Area_1_1_1_1_1_1" localSheetId="3">#REF!</definedName>
    <definedName name="Excel_BuiltIn_Print_Area_1_1_1_1_1_1" localSheetId="9">#REF!</definedName>
    <definedName name="Excel_BuiltIn_Print_Area_1_1_1_1_1_1" localSheetId="10">#REF!</definedName>
    <definedName name="Excel_BuiltIn_Print_Area_1_1_1_1_1_1" localSheetId="11">#REF!</definedName>
    <definedName name="Excel_BuiltIn_Print_Area_1_1_1_1_1_1">#REF!</definedName>
    <definedName name="Excel_BuiltIn_Print_Area_1_1_1_1_1_1_1" localSheetId="14">#REF!</definedName>
    <definedName name="Excel_BuiltIn_Print_Area_1_1_1_1_1_1_1" localSheetId="5">#REF!</definedName>
    <definedName name="Excel_BuiltIn_Print_Area_1_1_1_1_1_1_1" localSheetId="7">#REF!</definedName>
    <definedName name="Excel_BuiltIn_Print_Area_1_1_1_1_1_1_1" localSheetId="6">#REF!</definedName>
    <definedName name="Excel_BuiltIn_Print_Area_1_1_1_1_1_1_1" localSheetId="2">#REF!</definedName>
    <definedName name="Excel_BuiltIn_Print_Area_1_1_1_1_1_1_1" localSheetId="8">#REF!</definedName>
    <definedName name="Excel_BuiltIn_Print_Area_1_1_1_1_1_1_1" localSheetId="1">#REF!</definedName>
    <definedName name="Excel_BuiltIn_Print_Area_1_1_1_1_1_1_1" localSheetId="4">#REF!</definedName>
    <definedName name="Excel_BuiltIn_Print_Area_1_1_1_1_1_1_1" localSheetId="3">#REF!</definedName>
    <definedName name="Excel_BuiltIn_Print_Area_1_1_1_1_1_1_1" localSheetId="9">#REF!</definedName>
    <definedName name="Excel_BuiltIn_Print_Area_1_1_1_1_1_1_1" localSheetId="10">#REF!</definedName>
    <definedName name="Excel_BuiltIn_Print_Area_1_1_1_1_1_1_1" localSheetId="11">#REF!</definedName>
    <definedName name="Excel_BuiltIn_Print_Area_1_1_1_1_1_1_1">#REF!</definedName>
    <definedName name="Excel_BuiltIn_Print_Area_1_1_1_1_1_1_1_1" localSheetId="14">#REF!</definedName>
    <definedName name="Excel_BuiltIn_Print_Area_1_1_1_1_1_1_1_1" localSheetId="5">#REF!</definedName>
    <definedName name="Excel_BuiltIn_Print_Area_1_1_1_1_1_1_1_1" localSheetId="7">#REF!</definedName>
    <definedName name="Excel_BuiltIn_Print_Area_1_1_1_1_1_1_1_1" localSheetId="6">#REF!</definedName>
    <definedName name="Excel_BuiltIn_Print_Area_1_1_1_1_1_1_1_1" localSheetId="2">#REF!</definedName>
    <definedName name="Excel_BuiltIn_Print_Area_1_1_1_1_1_1_1_1" localSheetId="8">#REF!</definedName>
    <definedName name="Excel_BuiltIn_Print_Area_1_1_1_1_1_1_1_1" localSheetId="1">#REF!</definedName>
    <definedName name="Excel_BuiltIn_Print_Area_1_1_1_1_1_1_1_1" localSheetId="4">#REF!</definedName>
    <definedName name="Excel_BuiltIn_Print_Area_1_1_1_1_1_1_1_1" localSheetId="3">#REF!</definedName>
    <definedName name="Excel_BuiltIn_Print_Area_1_1_1_1_1_1_1_1" localSheetId="9">#REF!</definedName>
    <definedName name="Excel_BuiltIn_Print_Area_1_1_1_1_1_1_1_1" localSheetId="10">#REF!</definedName>
    <definedName name="Excel_BuiltIn_Print_Area_1_1_1_1_1_1_1_1" localSheetId="11">#REF!</definedName>
    <definedName name="Excel_BuiltIn_Print_Area_1_1_1_1_1_1_1_1">#REF!</definedName>
    <definedName name="Excel_BuiltIn_Print_Area_1_1_1_1_1_1_1_1_1" localSheetId="14">#REF!</definedName>
    <definedName name="Excel_BuiltIn_Print_Area_1_1_1_1_1_1_1_1_1" localSheetId="5">#REF!</definedName>
    <definedName name="Excel_BuiltIn_Print_Area_1_1_1_1_1_1_1_1_1" localSheetId="7">#REF!</definedName>
    <definedName name="Excel_BuiltIn_Print_Area_1_1_1_1_1_1_1_1_1" localSheetId="6">#REF!</definedName>
    <definedName name="Excel_BuiltIn_Print_Area_1_1_1_1_1_1_1_1_1" localSheetId="2">#REF!</definedName>
    <definedName name="Excel_BuiltIn_Print_Area_1_1_1_1_1_1_1_1_1" localSheetId="8">#REF!</definedName>
    <definedName name="Excel_BuiltIn_Print_Area_1_1_1_1_1_1_1_1_1" localSheetId="1">#REF!</definedName>
    <definedName name="Excel_BuiltIn_Print_Area_1_1_1_1_1_1_1_1_1" localSheetId="4">#REF!</definedName>
    <definedName name="Excel_BuiltIn_Print_Area_1_1_1_1_1_1_1_1_1" localSheetId="3">#REF!</definedName>
    <definedName name="Excel_BuiltIn_Print_Area_1_1_1_1_1_1_1_1_1" localSheetId="9">#REF!</definedName>
    <definedName name="Excel_BuiltIn_Print_Area_1_1_1_1_1_1_1_1_1" localSheetId="10">#REF!</definedName>
    <definedName name="Excel_BuiltIn_Print_Area_1_1_1_1_1_1_1_1_1" localSheetId="11">#REF!</definedName>
    <definedName name="Excel_BuiltIn_Print_Area_1_1_1_1_1_1_1_1_1">#REF!</definedName>
    <definedName name="Excel_BuiltIn_Print_Area_10" localSheetId="14">#REF!</definedName>
    <definedName name="Excel_BuiltIn_Print_Area_10" localSheetId="5">#REF!</definedName>
    <definedName name="Excel_BuiltIn_Print_Area_10" localSheetId="7">#REF!</definedName>
    <definedName name="Excel_BuiltIn_Print_Area_10" localSheetId="6">#REF!</definedName>
    <definedName name="Excel_BuiltIn_Print_Area_10" localSheetId="2">#REF!</definedName>
    <definedName name="Excel_BuiltIn_Print_Area_10" localSheetId="8">#REF!</definedName>
    <definedName name="Excel_BuiltIn_Print_Area_10" localSheetId="1">#REF!</definedName>
    <definedName name="Excel_BuiltIn_Print_Area_10" localSheetId="4">#REF!</definedName>
    <definedName name="Excel_BuiltIn_Print_Area_10" localSheetId="3">#REF!</definedName>
    <definedName name="Excel_BuiltIn_Print_Area_10" localSheetId="9">#REF!</definedName>
    <definedName name="Excel_BuiltIn_Print_Area_10" localSheetId="10">#REF!</definedName>
    <definedName name="Excel_BuiltIn_Print_Area_10" localSheetId="11">#REF!</definedName>
    <definedName name="Excel_BuiltIn_Print_Area_10">#REF!</definedName>
    <definedName name="Excel_BuiltIn_Print_Area_10_1" localSheetId="14">#REF!</definedName>
    <definedName name="Excel_BuiltIn_Print_Area_10_1" localSheetId="5">#REF!</definedName>
    <definedName name="Excel_BuiltIn_Print_Area_10_1" localSheetId="7">#REF!</definedName>
    <definedName name="Excel_BuiltIn_Print_Area_10_1" localSheetId="6">#REF!</definedName>
    <definedName name="Excel_BuiltIn_Print_Area_10_1" localSheetId="2">#REF!</definedName>
    <definedName name="Excel_BuiltIn_Print_Area_10_1" localSheetId="8">#REF!</definedName>
    <definedName name="Excel_BuiltIn_Print_Area_10_1" localSheetId="1">#REF!</definedName>
    <definedName name="Excel_BuiltIn_Print_Area_10_1" localSheetId="4">#REF!</definedName>
    <definedName name="Excel_BuiltIn_Print_Area_10_1" localSheetId="3">#REF!</definedName>
    <definedName name="Excel_BuiltIn_Print_Area_10_1" localSheetId="9">#REF!</definedName>
    <definedName name="Excel_BuiltIn_Print_Area_10_1" localSheetId="10">#REF!</definedName>
    <definedName name="Excel_BuiltIn_Print_Area_10_1" localSheetId="11">#REF!</definedName>
    <definedName name="Excel_BuiltIn_Print_Area_10_1">#REF!</definedName>
    <definedName name="Excel_BuiltIn_Print_Area_11" localSheetId="14">#REF!</definedName>
    <definedName name="Excel_BuiltIn_Print_Area_11" localSheetId="5">#REF!</definedName>
    <definedName name="Excel_BuiltIn_Print_Area_11" localSheetId="7">#REF!</definedName>
    <definedName name="Excel_BuiltIn_Print_Area_11" localSheetId="6">#REF!</definedName>
    <definedName name="Excel_BuiltIn_Print_Area_11" localSheetId="2">#REF!</definedName>
    <definedName name="Excel_BuiltIn_Print_Area_11" localSheetId="8">#REF!</definedName>
    <definedName name="Excel_BuiltIn_Print_Area_11" localSheetId="1">#REF!</definedName>
    <definedName name="Excel_BuiltIn_Print_Area_11" localSheetId="4">#REF!</definedName>
    <definedName name="Excel_BuiltIn_Print_Area_11" localSheetId="3">#REF!</definedName>
    <definedName name="Excel_BuiltIn_Print_Area_11" localSheetId="9">#REF!</definedName>
    <definedName name="Excel_BuiltIn_Print_Area_11" localSheetId="10">#REF!</definedName>
    <definedName name="Excel_BuiltIn_Print_Area_11" localSheetId="11">#REF!</definedName>
    <definedName name="Excel_BuiltIn_Print_Area_11">#REF!</definedName>
    <definedName name="Excel_BuiltIn_Print_Area_11_1" localSheetId="14">#REF!</definedName>
    <definedName name="Excel_BuiltIn_Print_Area_11_1" localSheetId="5">#REF!</definedName>
    <definedName name="Excel_BuiltIn_Print_Area_11_1" localSheetId="7">#REF!</definedName>
    <definedName name="Excel_BuiltIn_Print_Area_11_1" localSheetId="6">#REF!</definedName>
    <definedName name="Excel_BuiltIn_Print_Area_11_1" localSheetId="2">#REF!</definedName>
    <definedName name="Excel_BuiltIn_Print_Area_11_1" localSheetId="8">#REF!</definedName>
    <definedName name="Excel_BuiltIn_Print_Area_11_1" localSheetId="1">#REF!</definedName>
    <definedName name="Excel_BuiltIn_Print_Area_11_1" localSheetId="4">#REF!</definedName>
    <definedName name="Excel_BuiltIn_Print_Area_11_1" localSheetId="3">#REF!</definedName>
    <definedName name="Excel_BuiltIn_Print_Area_11_1" localSheetId="9">#REF!</definedName>
    <definedName name="Excel_BuiltIn_Print_Area_11_1" localSheetId="10">#REF!</definedName>
    <definedName name="Excel_BuiltIn_Print_Area_11_1" localSheetId="11">#REF!</definedName>
    <definedName name="Excel_BuiltIn_Print_Area_11_1">#REF!</definedName>
    <definedName name="Excel_BuiltIn_Print_Area_13" localSheetId="14">#REF!</definedName>
    <definedName name="Excel_BuiltIn_Print_Area_13" localSheetId="5">#REF!</definedName>
    <definedName name="Excel_BuiltIn_Print_Area_13" localSheetId="7">#REF!</definedName>
    <definedName name="Excel_BuiltIn_Print_Area_13" localSheetId="6">#REF!</definedName>
    <definedName name="Excel_BuiltIn_Print_Area_13" localSheetId="2">#REF!</definedName>
    <definedName name="Excel_BuiltIn_Print_Area_13" localSheetId="8">#REF!</definedName>
    <definedName name="Excel_BuiltIn_Print_Area_13" localSheetId="1">#REF!</definedName>
    <definedName name="Excel_BuiltIn_Print_Area_13" localSheetId="4">#REF!</definedName>
    <definedName name="Excel_BuiltIn_Print_Area_13" localSheetId="3">#REF!</definedName>
    <definedName name="Excel_BuiltIn_Print_Area_13" localSheetId="9">#REF!</definedName>
    <definedName name="Excel_BuiltIn_Print_Area_13" localSheetId="10">#REF!</definedName>
    <definedName name="Excel_BuiltIn_Print_Area_13" localSheetId="11">#REF!</definedName>
    <definedName name="Excel_BuiltIn_Print_Area_13">#REF!</definedName>
    <definedName name="Excel_BuiltIn_Print_Area_14" localSheetId="14">#REF!</definedName>
    <definedName name="Excel_BuiltIn_Print_Area_14" localSheetId="5">#REF!</definedName>
    <definedName name="Excel_BuiltIn_Print_Area_14" localSheetId="7">#REF!</definedName>
    <definedName name="Excel_BuiltIn_Print_Area_14" localSheetId="6">#REF!</definedName>
    <definedName name="Excel_BuiltIn_Print_Area_14" localSheetId="2">#REF!</definedName>
    <definedName name="Excel_BuiltIn_Print_Area_14" localSheetId="8">#REF!</definedName>
    <definedName name="Excel_BuiltIn_Print_Area_14" localSheetId="1">#REF!</definedName>
    <definedName name="Excel_BuiltIn_Print_Area_14" localSheetId="4">#REF!</definedName>
    <definedName name="Excel_BuiltIn_Print_Area_14" localSheetId="3">#REF!</definedName>
    <definedName name="Excel_BuiltIn_Print_Area_14" localSheetId="9">#REF!</definedName>
    <definedName name="Excel_BuiltIn_Print_Area_14" localSheetId="10">#REF!</definedName>
    <definedName name="Excel_BuiltIn_Print_Area_14" localSheetId="11">#REF!</definedName>
    <definedName name="Excel_BuiltIn_Print_Area_14">#REF!</definedName>
    <definedName name="Excel_BuiltIn_Print_Area_15" localSheetId="14">#REF!</definedName>
    <definedName name="Excel_BuiltIn_Print_Area_15" localSheetId="5">#REF!</definedName>
    <definedName name="Excel_BuiltIn_Print_Area_15" localSheetId="7">#REF!</definedName>
    <definedName name="Excel_BuiltIn_Print_Area_15" localSheetId="6">#REF!</definedName>
    <definedName name="Excel_BuiltIn_Print_Area_15" localSheetId="2">#REF!</definedName>
    <definedName name="Excel_BuiltIn_Print_Area_15" localSheetId="8">#REF!</definedName>
    <definedName name="Excel_BuiltIn_Print_Area_15" localSheetId="1">#REF!</definedName>
    <definedName name="Excel_BuiltIn_Print_Area_15" localSheetId="4">#REF!</definedName>
    <definedName name="Excel_BuiltIn_Print_Area_15" localSheetId="3">#REF!</definedName>
    <definedName name="Excel_BuiltIn_Print_Area_15" localSheetId="9">#REF!</definedName>
    <definedName name="Excel_BuiltIn_Print_Area_15" localSheetId="10">#REF!</definedName>
    <definedName name="Excel_BuiltIn_Print_Area_15" localSheetId="11">#REF!</definedName>
    <definedName name="Excel_BuiltIn_Print_Area_15">#REF!</definedName>
    <definedName name="Excel_BuiltIn_Print_Area_16" localSheetId="14">#REF!</definedName>
    <definedName name="Excel_BuiltIn_Print_Area_16" localSheetId="5">#REF!</definedName>
    <definedName name="Excel_BuiltIn_Print_Area_16" localSheetId="7">#REF!</definedName>
    <definedName name="Excel_BuiltIn_Print_Area_16" localSheetId="6">#REF!</definedName>
    <definedName name="Excel_BuiltIn_Print_Area_16" localSheetId="2">#REF!</definedName>
    <definedName name="Excel_BuiltIn_Print_Area_16" localSheetId="8">#REF!</definedName>
    <definedName name="Excel_BuiltIn_Print_Area_16" localSheetId="1">#REF!</definedName>
    <definedName name="Excel_BuiltIn_Print_Area_16" localSheetId="4">#REF!</definedName>
    <definedName name="Excel_BuiltIn_Print_Area_16" localSheetId="3">#REF!</definedName>
    <definedName name="Excel_BuiltIn_Print_Area_16" localSheetId="9">#REF!</definedName>
    <definedName name="Excel_BuiltIn_Print_Area_16" localSheetId="10">#REF!</definedName>
    <definedName name="Excel_BuiltIn_Print_Area_16" localSheetId="11">#REF!</definedName>
    <definedName name="Excel_BuiltIn_Print_Area_16">#REF!</definedName>
    <definedName name="Excel_BuiltIn_Print_Area_17" localSheetId="14">#REF!</definedName>
    <definedName name="Excel_BuiltIn_Print_Area_17" localSheetId="5">#REF!</definedName>
    <definedName name="Excel_BuiltIn_Print_Area_17" localSheetId="7">#REF!</definedName>
    <definedName name="Excel_BuiltIn_Print_Area_17" localSheetId="6">#REF!</definedName>
    <definedName name="Excel_BuiltIn_Print_Area_17" localSheetId="2">#REF!</definedName>
    <definedName name="Excel_BuiltIn_Print_Area_17" localSheetId="8">#REF!</definedName>
    <definedName name="Excel_BuiltIn_Print_Area_17" localSheetId="1">#REF!</definedName>
    <definedName name="Excel_BuiltIn_Print_Area_17" localSheetId="4">#REF!</definedName>
    <definedName name="Excel_BuiltIn_Print_Area_17" localSheetId="3">#REF!</definedName>
    <definedName name="Excel_BuiltIn_Print_Area_17" localSheetId="9">#REF!</definedName>
    <definedName name="Excel_BuiltIn_Print_Area_17" localSheetId="10">#REF!</definedName>
    <definedName name="Excel_BuiltIn_Print_Area_17" localSheetId="11">#REF!</definedName>
    <definedName name="Excel_BuiltIn_Print_Area_17">#REF!</definedName>
    <definedName name="Excel_BuiltIn_Print_Area_18" localSheetId="14">#REF!</definedName>
    <definedName name="Excel_BuiltIn_Print_Area_18" localSheetId="5">#REF!</definedName>
    <definedName name="Excel_BuiltIn_Print_Area_18" localSheetId="7">#REF!</definedName>
    <definedName name="Excel_BuiltIn_Print_Area_18" localSheetId="6">#REF!</definedName>
    <definedName name="Excel_BuiltIn_Print_Area_18" localSheetId="2">#REF!</definedName>
    <definedName name="Excel_BuiltIn_Print_Area_18" localSheetId="8">#REF!</definedName>
    <definedName name="Excel_BuiltIn_Print_Area_18" localSheetId="1">#REF!</definedName>
    <definedName name="Excel_BuiltIn_Print_Area_18" localSheetId="4">#REF!</definedName>
    <definedName name="Excel_BuiltIn_Print_Area_18" localSheetId="3">#REF!</definedName>
    <definedName name="Excel_BuiltIn_Print_Area_18" localSheetId="9">#REF!</definedName>
    <definedName name="Excel_BuiltIn_Print_Area_18" localSheetId="10">#REF!</definedName>
    <definedName name="Excel_BuiltIn_Print_Area_18" localSheetId="11">#REF!</definedName>
    <definedName name="Excel_BuiltIn_Print_Area_18">#REF!</definedName>
    <definedName name="Excel_BuiltIn_Print_Area_2" localSheetId="14">#REF!</definedName>
    <definedName name="Excel_BuiltIn_Print_Area_2" localSheetId="5">#REF!</definedName>
    <definedName name="Excel_BuiltIn_Print_Area_2" localSheetId="7">#REF!</definedName>
    <definedName name="Excel_BuiltIn_Print_Area_2" localSheetId="6">#REF!</definedName>
    <definedName name="Excel_BuiltIn_Print_Area_2" localSheetId="2">#REF!</definedName>
    <definedName name="Excel_BuiltIn_Print_Area_2" localSheetId="8">#REF!</definedName>
    <definedName name="Excel_BuiltIn_Print_Area_2" localSheetId="1">#REF!</definedName>
    <definedName name="Excel_BuiltIn_Print_Area_2" localSheetId="4">#REF!</definedName>
    <definedName name="Excel_BuiltIn_Print_Area_2" localSheetId="3">#REF!</definedName>
    <definedName name="Excel_BuiltIn_Print_Area_2" localSheetId="9">#REF!</definedName>
    <definedName name="Excel_BuiltIn_Print_Area_2" localSheetId="10">#REF!</definedName>
    <definedName name="Excel_BuiltIn_Print_Area_2" localSheetId="11">#REF!</definedName>
    <definedName name="Excel_BuiltIn_Print_Area_2">#REF!</definedName>
    <definedName name="Excel_BuiltIn_Print_Area_2_1" localSheetId="14">#REF!</definedName>
    <definedName name="Excel_BuiltIn_Print_Area_2_1" localSheetId="5">#REF!</definedName>
    <definedName name="Excel_BuiltIn_Print_Area_2_1" localSheetId="7">#REF!</definedName>
    <definedName name="Excel_BuiltIn_Print_Area_2_1" localSheetId="6">#REF!</definedName>
    <definedName name="Excel_BuiltIn_Print_Area_2_1" localSheetId="2">#REF!</definedName>
    <definedName name="Excel_BuiltIn_Print_Area_2_1" localSheetId="8">#REF!</definedName>
    <definedName name="Excel_BuiltIn_Print_Area_2_1" localSheetId="1">#REF!</definedName>
    <definedName name="Excel_BuiltIn_Print_Area_2_1" localSheetId="4">#REF!</definedName>
    <definedName name="Excel_BuiltIn_Print_Area_2_1" localSheetId="3">#REF!</definedName>
    <definedName name="Excel_BuiltIn_Print_Area_2_1" localSheetId="9">#REF!</definedName>
    <definedName name="Excel_BuiltIn_Print_Area_2_1" localSheetId="10">#REF!</definedName>
    <definedName name="Excel_BuiltIn_Print_Area_2_1" localSheetId="11">#REF!</definedName>
    <definedName name="Excel_BuiltIn_Print_Area_2_1">#REF!</definedName>
    <definedName name="Excel_BuiltIn_Print_Area_3" localSheetId="14">#REF!</definedName>
    <definedName name="Excel_BuiltIn_Print_Area_3" localSheetId="5">#REF!</definedName>
    <definedName name="Excel_BuiltIn_Print_Area_3" localSheetId="7">#REF!</definedName>
    <definedName name="Excel_BuiltIn_Print_Area_3" localSheetId="6">#REF!</definedName>
    <definedName name="Excel_BuiltIn_Print_Area_3" localSheetId="2">#REF!</definedName>
    <definedName name="Excel_BuiltIn_Print_Area_3" localSheetId="8">#REF!</definedName>
    <definedName name="Excel_BuiltIn_Print_Area_3" localSheetId="1">#REF!</definedName>
    <definedName name="Excel_BuiltIn_Print_Area_3" localSheetId="4">#REF!</definedName>
    <definedName name="Excel_BuiltIn_Print_Area_3" localSheetId="3">#REF!</definedName>
    <definedName name="Excel_BuiltIn_Print_Area_3" localSheetId="9">#REF!</definedName>
    <definedName name="Excel_BuiltIn_Print_Area_3" localSheetId="10">#REF!</definedName>
    <definedName name="Excel_BuiltIn_Print_Area_3" localSheetId="11">#REF!</definedName>
    <definedName name="Excel_BuiltIn_Print_Area_3">#REF!</definedName>
    <definedName name="Excel_BuiltIn_Print_Area_3_1" localSheetId="14">#REF!</definedName>
    <definedName name="Excel_BuiltIn_Print_Area_3_1" localSheetId="5">#REF!</definedName>
    <definedName name="Excel_BuiltIn_Print_Area_3_1" localSheetId="7">#REF!</definedName>
    <definedName name="Excel_BuiltIn_Print_Area_3_1" localSheetId="6">#REF!</definedName>
    <definedName name="Excel_BuiltIn_Print_Area_3_1" localSheetId="2">#REF!</definedName>
    <definedName name="Excel_BuiltIn_Print_Area_3_1" localSheetId="8">#REF!</definedName>
    <definedName name="Excel_BuiltIn_Print_Area_3_1" localSheetId="1">#REF!</definedName>
    <definedName name="Excel_BuiltIn_Print_Area_3_1" localSheetId="4">#REF!</definedName>
    <definedName name="Excel_BuiltIn_Print_Area_3_1" localSheetId="3">#REF!</definedName>
    <definedName name="Excel_BuiltIn_Print_Area_3_1" localSheetId="9">#REF!</definedName>
    <definedName name="Excel_BuiltIn_Print_Area_3_1" localSheetId="10">#REF!</definedName>
    <definedName name="Excel_BuiltIn_Print_Area_3_1" localSheetId="11">#REF!</definedName>
    <definedName name="Excel_BuiltIn_Print_Area_3_1">#REF!</definedName>
    <definedName name="Excel_BuiltIn_Print_Area_3_1_1" localSheetId="14">#REF!</definedName>
    <definedName name="Excel_BuiltIn_Print_Area_3_1_1" localSheetId="5">#REF!</definedName>
    <definedName name="Excel_BuiltIn_Print_Area_3_1_1" localSheetId="7">#REF!</definedName>
    <definedName name="Excel_BuiltIn_Print_Area_3_1_1" localSheetId="6">#REF!</definedName>
    <definedName name="Excel_BuiltIn_Print_Area_3_1_1" localSheetId="2">#REF!</definedName>
    <definedName name="Excel_BuiltIn_Print_Area_3_1_1" localSheetId="8">#REF!</definedName>
    <definedName name="Excel_BuiltIn_Print_Area_3_1_1" localSheetId="1">#REF!</definedName>
    <definedName name="Excel_BuiltIn_Print_Area_3_1_1" localSheetId="4">#REF!</definedName>
    <definedName name="Excel_BuiltIn_Print_Area_3_1_1" localSheetId="3">#REF!</definedName>
    <definedName name="Excel_BuiltIn_Print_Area_3_1_1" localSheetId="9">#REF!</definedName>
    <definedName name="Excel_BuiltIn_Print_Area_3_1_1" localSheetId="10">#REF!</definedName>
    <definedName name="Excel_BuiltIn_Print_Area_3_1_1" localSheetId="11">#REF!</definedName>
    <definedName name="Excel_BuiltIn_Print_Area_3_1_1">#REF!</definedName>
    <definedName name="Excel_BuiltIn_Print_Area_3_1_1_1" localSheetId="14">#REF!</definedName>
    <definedName name="Excel_BuiltIn_Print_Area_3_1_1_1" localSheetId="5">#REF!</definedName>
    <definedName name="Excel_BuiltIn_Print_Area_3_1_1_1" localSheetId="7">#REF!</definedName>
    <definedName name="Excel_BuiltIn_Print_Area_3_1_1_1" localSheetId="6">#REF!</definedName>
    <definedName name="Excel_BuiltIn_Print_Area_3_1_1_1" localSheetId="2">#REF!</definedName>
    <definedName name="Excel_BuiltIn_Print_Area_3_1_1_1" localSheetId="8">#REF!</definedName>
    <definedName name="Excel_BuiltIn_Print_Area_3_1_1_1" localSheetId="1">#REF!</definedName>
    <definedName name="Excel_BuiltIn_Print_Area_3_1_1_1" localSheetId="4">#REF!</definedName>
    <definedName name="Excel_BuiltIn_Print_Area_3_1_1_1" localSheetId="3">#REF!</definedName>
    <definedName name="Excel_BuiltIn_Print_Area_3_1_1_1" localSheetId="9">#REF!</definedName>
    <definedName name="Excel_BuiltIn_Print_Area_3_1_1_1" localSheetId="10">#REF!</definedName>
    <definedName name="Excel_BuiltIn_Print_Area_3_1_1_1" localSheetId="11">#REF!</definedName>
    <definedName name="Excel_BuiltIn_Print_Area_3_1_1_1">#REF!</definedName>
    <definedName name="Excel_BuiltIn_Print_Area_3_1_1_1_1" localSheetId="14">#REF!</definedName>
    <definedName name="Excel_BuiltIn_Print_Area_3_1_1_1_1" localSheetId="5">#REF!</definedName>
    <definedName name="Excel_BuiltIn_Print_Area_3_1_1_1_1" localSheetId="7">#REF!</definedName>
    <definedName name="Excel_BuiltIn_Print_Area_3_1_1_1_1" localSheetId="6">#REF!</definedName>
    <definedName name="Excel_BuiltIn_Print_Area_3_1_1_1_1" localSheetId="2">#REF!</definedName>
    <definedName name="Excel_BuiltIn_Print_Area_3_1_1_1_1" localSheetId="8">#REF!</definedName>
    <definedName name="Excel_BuiltIn_Print_Area_3_1_1_1_1" localSheetId="1">#REF!</definedName>
    <definedName name="Excel_BuiltIn_Print_Area_3_1_1_1_1" localSheetId="4">#REF!</definedName>
    <definedName name="Excel_BuiltIn_Print_Area_3_1_1_1_1" localSheetId="3">#REF!</definedName>
    <definedName name="Excel_BuiltIn_Print_Area_3_1_1_1_1" localSheetId="9">#REF!</definedName>
    <definedName name="Excel_BuiltIn_Print_Area_3_1_1_1_1" localSheetId="10">#REF!</definedName>
    <definedName name="Excel_BuiltIn_Print_Area_3_1_1_1_1" localSheetId="11">#REF!</definedName>
    <definedName name="Excel_BuiltIn_Print_Area_3_1_1_1_1">#REF!</definedName>
    <definedName name="Excel_BuiltIn_Print_Area_4" localSheetId="14">#REF!</definedName>
    <definedName name="Excel_BuiltIn_Print_Area_4" localSheetId="5">#REF!</definedName>
    <definedName name="Excel_BuiltIn_Print_Area_4" localSheetId="7">#REF!</definedName>
    <definedName name="Excel_BuiltIn_Print_Area_4" localSheetId="6">#REF!</definedName>
    <definedName name="Excel_BuiltIn_Print_Area_4" localSheetId="2">#REF!</definedName>
    <definedName name="Excel_BuiltIn_Print_Area_4" localSheetId="8">#REF!</definedName>
    <definedName name="Excel_BuiltIn_Print_Area_4" localSheetId="1">#REF!</definedName>
    <definedName name="Excel_BuiltIn_Print_Area_4" localSheetId="4">#REF!</definedName>
    <definedName name="Excel_BuiltIn_Print_Area_4" localSheetId="3">#REF!</definedName>
    <definedName name="Excel_BuiltIn_Print_Area_4" localSheetId="9">#REF!</definedName>
    <definedName name="Excel_BuiltIn_Print_Area_4" localSheetId="10">#REF!</definedName>
    <definedName name="Excel_BuiltIn_Print_Area_4" localSheetId="11">#REF!</definedName>
    <definedName name="Excel_BuiltIn_Print_Area_4">#REF!</definedName>
    <definedName name="Excel_BuiltIn_Print_Area_4_1" localSheetId="14">#REF!</definedName>
    <definedName name="Excel_BuiltIn_Print_Area_4_1" localSheetId="5">#REF!</definedName>
    <definedName name="Excel_BuiltIn_Print_Area_4_1" localSheetId="7">#REF!</definedName>
    <definedName name="Excel_BuiltIn_Print_Area_4_1" localSheetId="6">#REF!</definedName>
    <definedName name="Excel_BuiltIn_Print_Area_4_1" localSheetId="2">#REF!</definedName>
    <definedName name="Excel_BuiltIn_Print_Area_4_1" localSheetId="8">#REF!</definedName>
    <definedName name="Excel_BuiltIn_Print_Area_4_1" localSheetId="1">#REF!</definedName>
    <definedName name="Excel_BuiltIn_Print_Area_4_1" localSheetId="4">#REF!</definedName>
    <definedName name="Excel_BuiltIn_Print_Area_4_1" localSheetId="3">#REF!</definedName>
    <definedName name="Excel_BuiltIn_Print_Area_4_1" localSheetId="9">#REF!</definedName>
    <definedName name="Excel_BuiltIn_Print_Area_4_1" localSheetId="10">#REF!</definedName>
    <definedName name="Excel_BuiltIn_Print_Area_4_1" localSheetId="11">#REF!</definedName>
    <definedName name="Excel_BuiltIn_Print_Area_4_1">#REF!</definedName>
    <definedName name="Excel_BuiltIn_Print_Area_4_1_1" localSheetId="14">#REF!</definedName>
    <definedName name="Excel_BuiltIn_Print_Area_4_1_1" localSheetId="5">#REF!</definedName>
    <definedName name="Excel_BuiltIn_Print_Area_4_1_1" localSheetId="7">#REF!</definedName>
    <definedName name="Excel_BuiltIn_Print_Area_4_1_1" localSheetId="6">#REF!</definedName>
    <definedName name="Excel_BuiltIn_Print_Area_4_1_1" localSheetId="2">#REF!</definedName>
    <definedName name="Excel_BuiltIn_Print_Area_4_1_1" localSheetId="8">#REF!</definedName>
    <definedName name="Excel_BuiltIn_Print_Area_4_1_1" localSheetId="1">#REF!</definedName>
    <definedName name="Excel_BuiltIn_Print_Area_4_1_1" localSheetId="4">#REF!</definedName>
    <definedName name="Excel_BuiltIn_Print_Area_4_1_1" localSheetId="3">#REF!</definedName>
    <definedName name="Excel_BuiltIn_Print_Area_4_1_1" localSheetId="9">#REF!</definedName>
    <definedName name="Excel_BuiltIn_Print_Area_4_1_1" localSheetId="10">#REF!</definedName>
    <definedName name="Excel_BuiltIn_Print_Area_4_1_1" localSheetId="11">#REF!</definedName>
    <definedName name="Excel_BuiltIn_Print_Area_4_1_1">#REF!</definedName>
    <definedName name="Excel_BuiltIn_Print_Area_5" localSheetId="14">#REF!</definedName>
    <definedName name="Excel_BuiltIn_Print_Area_5" localSheetId="5">#REF!</definedName>
    <definedName name="Excel_BuiltIn_Print_Area_5" localSheetId="7">#REF!</definedName>
    <definedName name="Excel_BuiltIn_Print_Area_5" localSheetId="6">#REF!</definedName>
    <definedName name="Excel_BuiltIn_Print_Area_5" localSheetId="2">#REF!</definedName>
    <definedName name="Excel_BuiltIn_Print_Area_5" localSheetId="8">#REF!</definedName>
    <definedName name="Excel_BuiltIn_Print_Area_5" localSheetId="1">#REF!</definedName>
    <definedName name="Excel_BuiltIn_Print_Area_5" localSheetId="4">#REF!</definedName>
    <definedName name="Excel_BuiltIn_Print_Area_5" localSheetId="3">#REF!</definedName>
    <definedName name="Excel_BuiltIn_Print_Area_5" localSheetId="9">#REF!</definedName>
    <definedName name="Excel_BuiltIn_Print_Area_5" localSheetId="10">#REF!</definedName>
    <definedName name="Excel_BuiltIn_Print_Area_5" localSheetId="11">#REF!</definedName>
    <definedName name="Excel_BuiltIn_Print_Area_5">#REF!</definedName>
    <definedName name="Excel_BuiltIn_Print_Area_5_1" localSheetId="14">#REF!</definedName>
    <definedName name="Excel_BuiltIn_Print_Area_5_1" localSheetId="5">#REF!</definedName>
    <definedName name="Excel_BuiltIn_Print_Area_5_1" localSheetId="7">#REF!</definedName>
    <definedName name="Excel_BuiltIn_Print_Area_5_1" localSheetId="6">#REF!</definedName>
    <definedName name="Excel_BuiltIn_Print_Area_5_1" localSheetId="2">#REF!</definedName>
    <definedName name="Excel_BuiltIn_Print_Area_5_1" localSheetId="8">#REF!</definedName>
    <definedName name="Excel_BuiltIn_Print_Area_5_1" localSheetId="1">#REF!</definedName>
    <definedName name="Excel_BuiltIn_Print_Area_5_1" localSheetId="4">#REF!</definedName>
    <definedName name="Excel_BuiltIn_Print_Area_5_1" localSheetId="3">#REF!</definedName>
    <definedName name="Excel_BuiltIn_Print_Area_5_1" localSheetId="9">#REF!</definedName>
    <definedName name="Excel_BuiltIn_Print_Area_5_1" localSheetId="10">#REF!</definedName>
    <definedName name="Excel_BuiltIn_Print_Area_5_1" localSheetId="11">#REF!</definedName>
    <definedName name="Excel_BuiltIn_Print_Area_5_1">#REF!</definedName>
    <definedName name="Excel_BuiltIn_Print_Area_5_1_1" localSheetId="14">#REF!</definedName>
    <definedName name="Excel_BuiltIn_Print_Area_5_1_1" localSheetId="5">#REF!</definedName>
    <definedName name="Excel_BuiltIn_Print_Area_5_1_1" localSheetId="7">#REF!</definedName>
    <definedName name="Excel_BuiltIn_Print_Area_5_1_1" localSheetId="6">#REF!</definedName>
    <definedName name="Excel_BuiltIn_Print_Area_5_1_1" localSheetId="2">#REF!</definedName>
    <definedName name="Excel_BuiltIn_Print_Area_5_1_1" localSheetId="8">#REF!</definedName>
    <definedName name="Excel_BuiltIn_Print_Area_5_1_1" localSheetId="1">#REF!</definedName>
    <definedName name="Excel_BuiltIn_Print_Area_5_1_1" localSheetId="4">#REF!</definedName>
    <definedName name="Excel_BuiltIn_Print_Area_5_1_1" localSheetId="3">#REF!</definedName>
    <definedName name="Excel_BuiltIn_Print_Area_5_1_1" localSheetId="9">#REF!</definedName>
    <definedName name="Excel_BuiltIn_Print_Area_5_1_1" localSheetId="10">#REF!</definedName>
    <definedName name="Excel_BuiltIn_Print_Area_5_1_1" localSheetId="11">#REF!</definedName>
    <definedName name="Excel_BuiltIn_Print_Area_5_1_1">#REF!</definedName>
    <definedName name="Excel_BuiltIn_Print_Area_5_1_1_1" localSheetId="14">#REF!</definedName>
    <definedName name="Excel_BuiltIn_Print_Area_5_1_1_1" localSheetId="5">#REF!</definedName>
    <definedName name="Excel_BuiltIn_Print_Area_5_1_1_1" localSheetId="7">#REF!</definedName>
    <definedName name="Excel_BuiltIn_Print_Area_5_1_1_1" localSheetId="6">#REF!</definedName>
    <definedName name="Excel_BuiltIn_Print_Area_5_1_1_1" localSheetId="2">#REF!</definedName>
    <definedName name="Excel_BuiltIn_Print_Area_5_1_1_1" localSheetId="8">#REF!</definedName>
    <definedName name="Excel_BuiltIn_Print_Area_5_1_1_1" localSheetId="1">#REF!</definedName>
    <definedName name="Excel_BuiltIn_Print_Area_5_1_1_1" localSheetId="4">#REF!</definedName>
    <definedName name="Excel_BuiltIn_Print_Area_5_1_1_1" localSheetId="3">#REF!</definedName>
    <definedName name="Excel_BuiltIn_Print_Area_5_1_1_1" localSheetId="9">#REF!</definedName>
    <definedName name="Excel_BuiltIn_Print_Area_5_1_1_1" localSheetId="10">#REF!</definedName>
    <definedName name="Excel_BuiltIn_Print_Area_5_1_1_1" localSheetId="11">#REF!</definedName>
    <definedName name="Excel_BuiltIn_Print_Area_5_1_1_1">#REF!</definedName>
    <definedName name="Excel_BuiltIn_Print_Area_5_6" localSheetId="14">#REF!</definedName>
    <definedName name="Excel_BuiltIn_Print_Area_5_6" localSheetId="5">#REF!</definedName>
    <definedName name="Excel_BuiltIn_Print_Area_5_6" localSheetId="7">#REF!</definedName>
    <definedName name="Excel_BuiltIn_Print_Area_5_6" localSheetId="6">#REF!</definedName>
    <definedName name="Excel_BuiltIn_Print_Area_5_6" localSheetId="2">#REF!</definedName>
    <definedName name="Excel_BuiltIn_Print_Area_5_6" localSheetId="8">#REF!</definedName>
    <definedName name="Excel_BuiltIn_Print_Area_5_6" localSheetId="1">#REF!</definedName>
    <definedName name="Excel_BuiltIn_Print_Area_5_6" localSheetId="4">#REF!</definedName>
    <definedName name="Excel_BuiltIn_Print_Area_5_6" localSheetId="3">#REF!</definedName>
    <definedName name="Excel_BuiltIn_Print_Area_5_6" localSheetId="9">#REF!</definedName>
    <definedName name="Excel_BuiltIn_Print_Area_5_6" localSheetId="10">#REF!</definedName>
    <definedName name="Excel_BuiltIn_Print_Area_5_6" localSheetId="11">#REF!</definedName>
    <definedName name="Excel_BuiltIn_Print_Area_5_6">#REF!</definedName>
    <definedName name="Excel_BuiltIn_Print_Area_5_7" localSheetId="14">#REF!</definedName>
    <definedName name="Excel_BuiltIn_Print_Area_5_7" localSheetId="5">#REF!</definedName>
    <definedName name="Excel_BuiltIn_Print_Area_5_7" localSheetId="7">#REF!</definedName>
    <definedName name="Excel_BuiltIn_Print_Area_5_7" localSheetId="6">#REF!</definedName>
    <definedName name="Excel_BuiltIn_Print_Area_5_7" localSheetId="2">#REF!</definedName>
    <definedName name="Excel_BuiltIn_Print_Area_5_7" localSheetId="8">#REF!</definedName>
    <definedName name="Excel_BuiltIn_Print_Area_5_7" localSheetId="1">#REF!</definedName>
    <definedName name="Excel_BuiltIn_Print_Area_5_7" localSheetId="4">#REF!</definedName>
    <definedName name="Excel_BuiltIn_Print_Area_5_7" localSheetId="3">#REF!</definedName>
    <definedName name="Excel_BuiltIn_Print_Area_5_7" localSheetId="9">#REF!</definedName>
    <definedName name="Excel_BuiltIn_Print_Area_5_7" localSheetId="10">#REF!</definedName>
    <definedName name="Excel_BuiltIn_Print_Area_5_7" localSheetId="11">#REF!</definedName>
    <definedName name="Excel_BuiltIn_Print_Area_5_7">#REF!</definedName>
    <definedName name="Excel_BuiltIn_Print_Area_6" localSheetId="14">#REF!</definedName>
    <definedName name="Excel_BuiltIn_Print_Area_6" localSheetId="5">#REF!</definedName>
    <definedName name="Excel_BuiltIn_Print_Area_6" localSheetId="7">#REF!</definedName>
    <definedName name="Excel_BuiltIn_Print_Area_6" localSheetId="6">#REF!</definedName>
    <definedName name="Excel_BuiltIn_Print_Area_6" localSheetId="2">#REF!</definedName>
    <definedName name="Excel_BuiltIn_Print_Area_6" localSheetId="8">#REF!</definedName>
    <definedName name="Excel_BuiltIn_Print_Area_6" localSheetId="1">#REF!</definedName>
    <definedName name="Excel_BuiltIn_Print_Area_6" localSheetId="4">#REF!</definedName>
    <definedName name="Excel_BuiltIn_Print_Area_6" localSheetId="3">#REF!</definedName>
    <definedName name="Excel_BuiltIn_Print_Area_6" localSheetId="9">#REF!</definedName>
    <definedName name="Excel_BuiltIn_Print_Area_6" localSheetId="10">#REF!</definedName>
    <definedName name="Excel_BuiltIn_Print_Area_6" localSheetId="11">#REF!</definedName>
    <definedName name="Excel_BuiltIn_Print_Area_6">#REF!</definedName>
    <definedName name="Excel_BuiltIn_Print_Area_6_1" localSheetId="14">#REF!</definedName>
    <definedName name="Excel_BuiltIn_Print_Area_6_1" localSheetId="5">#REF!</definedName>
    <definedName name="Excel_BuiltIn_Print_Area_6_1" localSheetId="7">#REF!</definedName>
    <definedName name="Excel_BuiltIn_Print_Area_6_1" localSheetId="6">#REF!</definedName>
    <definedName name="Excel_BuiltIn_Print_Area_6_1" localSheetId="2">#REF!</definedName>
    <definedName name="Excel_BuiltIn_Print_Area_6_1" localSheetId="8">#REF!</definedName>
    <definedName name="Excel_BuiltIn_Print_Area_6_1" localSheetId="1">#REF!</definedName>
    <definedName name="Excel_BuiltIn_Print_Area_6_1" localSheetId="4">#REF!</definedName>
    <definedName name="Excel_BuiltIn_Print_Area_6_1" localSheetId="3">#REF!</definedName>
    <definedName name="Excel_BuiltIn_Print_Area_6_1" localSheetId="9">#REF!</definedName>
    <definedName name="Excel_BuiltIn_Print_Area_6_1" localSheetId="10">#REF!</definedName>
    <definedName name="Excel_BuiltIn_Print_Area_6_1" localSheetId="11">#REF!</definedName>
    <definedName name="Excel_BuiltIn_Print_Area_6_1">#REF!</definedName>
    <definedName name="Excel_BuiltIn_Print_Area_6_1_1" localSheetId="14">#REF!</definedName>
    <definedName name="Excel_BuiltIn_Print_Area_6_1_1" localSheetId="5">#REF!</definedName>
    <definedName name="Excel_BuiltIn_Print_Area_6_1_1" localSheetId="7">#REF!</definedName>
    <definedName name="Excel_BuiltIn_Print_Area_6_1_1" localSheetId="6">#REF!</definedName>
    <definedName name="Excel_BuiltIn_Print_Area_6_1_1" localSheetId="2">#REF!</definedName>
    <definedName name="Excel_BuiltIn_Print_Area_6_1_1" localSheetId="8">#REF!</definedName>
    <definedName name="Excel_BuiltIn_Print_Area_6_1_1" localSheetId="1">#REF!</definedName>
    <definedName name="Excel_BuiltIn_Print_Area_6_1_1" localSheetId="4">#REF!</definedName>
    <definedName name="Excel_BuiltIn_Print_Area_6_1_1" localSheetId="3">#REF!</definedName>
    <definedName name="Excel_BuiltIn_Print_Area_6_1_1" localSheetId="9">#REF!</definedName>
    <definedName name="Excel_BuiltIn_Print_Area_6_1_1" localSheetId="10">#REF!</definedName>
    <definedName name="Excel_BuiltIn_Print_Area_6_1_1" localSheetId="11">#REF!</definedName>
    <definedName name="Excel_BuiltIn_Print_Area_6_1_1">#REF!</definedName>
    <definedName name="Excel_BuiltIn_Print_Area_6_1_1_1" localSheetId="14">#REF!</definedName>
    <definedName name="Excel_BuiltIn_Print_Area_6_1_1_1" localSheetId="5">#REF!</definedName>
    <definedName name="Excel_BuiltIn_Print_Area_6_1_1_1" localSheetId="7">#REF!</definedName>
    <definedName name="Excel_BuiltIn_Print_Area_6_1_1_1" localSheetId="6">#REF!</definedName>
    <definedName name="Excel_BuiltIn_Print_Area_6_1_1_1" localSheetId="2">#REF!</definedName>
    <definedName name="Excel_BuiltIn_Print_Area_6_1_1_1" localSheetId="8">#REF!</definedName>
    <definedName name="Excel_BuiltIn_Print_Area_6_1_1_1" localSheetId="1">#REF!</definedName>
    <definedName name="Excel_BuiltIn_Print_Area_6_1_1_1" localSheetId="4">#REF!</definedName>
    <definedName name="Excel_BuiltIn_Print_Area_6_1_1_1" localSheetId="3">#REF!</definedName>
    <definedName name="Excel_BuiltIn_Print_Area_6_1_1_1" localSheetId="9">#REF!</definedName>
    <definedName name="Excel_BuiltIn_Print_Area_6_1_1_1" localSheetId="10">#REF!</definedName>
    <definedName name="Excel_BuiltIn_Print_Area_6_1_1_1" localSheetId="11">#REF!</definedName>
    <definedName name="Excel_BuiltIn_Print_Area_6_1_1_1">#REF!</definedName>
    <definedName name="Excel_BuiltIn_Print_Area_7" localSheetId="14">#REF!</definedName>
    <definedName name="Excel_BuiltIn_Print_Area_7" localSheetId="5">#REF!</definedName>
    <definedName name="Excel_BuiltIn_Print_Area_7" localSheetId="7">#REF!</definedName>
    <definedName name="Excel_BuiltIn_Print_Area_7" localSheetId="6">#REF!</definedName>
    <definedName name="Excel_BuiltIn_Print_Area_7" localSheetId="2">#REF!</definedName>
    <definedName name="Excel_BuiltIn_Print_Area_7" localSheetId="8">#REF!</definedName>
    <definedName name="Excel_BuiltIn_Print_Area_7" localSheetId="1">#REF!</definedName>
    <definedName name="Excel_BuiltIn_Print_Area_7" localSheetId="4">#REF!</definedName>
    <definedName name="Excel_BuiltIn_Print_Area_7" localSheetId="3">#REF!</definedName>
    <definedName name="Excel_BuiltIn_Print_Area_7" localSheetId="9">#REF!</definedName>
    <definedName name="Excel_BuiltIn_Print_Area_7" localSheetId="10">#REF!</definedName>
    <definedName name="Excel_BuiltIn_Print_Area_7" localSheetId="11">#REF!</definedName>
    <definedName name="Excel_BuiltIn_Print_Area_7">#REF!</definedName>
    <definedName name="Excel_BuiltIn_Print_Area_7_1" localSheetId="14">#REF!</definedName>
    <definedName name="Excel_BuiltIn_Print_Area_7_1" localSheetId="5">#REF!</definedName>
    <definedName name="Excel_BuiltIn_Print_Area_7_1" localSheetId="7">#REF!</definedName>
    <definedName name="Excel_BuiltIn_Print_Area_7_1" localSheetId="6">#REF!</definedName>
    <definedName name="Excel_BuiltIn_Print_Area_7_1" localSheetId="2">#REF!</definedName>
    <definedName name="Excel_BuiltIn_Print_Area_7_1" localSheetId="8">#REF!</definedName>
    <definedName name="Excel_BuiltIn_Print_Area_7_1" localSheetId="1">#REF!</definedName>
    <definedName name="Excel_BuiltIn_Print_Area_7_1" localSheetId="4">#REF!</definedName>
    <definedName name="Excel_BuiltIn_Print_Area_7_1" localSheetId="3">#REF!</definedName>
    <definedName name="Excel_BuiltIn_Print_Area_7_1" localSheetId="9">#REF!</definedName>
    <definedName name="Excel_BuiltIn_Print_Area_7_1" localSheetId="10">#REF!</definedName>
    <definedName name="Excel_BuiltIn_Print_Area_7_1" localSheetId="11">#REF!</definedName>
    <definedName name="Excel_BuiltIn_Print_Area_7_1">#REF!</definedName>
    <definedName name="Excel_BuiltIn_Print_Area_7_1_1" localSheetId="14">#REF!</definedName>
    <definedName name="Excel_BuiltIn_Print_Area_7_1_1" localSheetId="5">#REF!</definedName>
    <definedName name="Excel_BuiltIn_Print_Area_7_1_1" localSheetId="7">#REF!</definedName>
    <definedName name="Excel_BuiltIn_Print_Area_7_1_1" localSheetId="6">#REF!</definedName>
    <definedName name="Excel_BuiltIn_Print_Area_7_1_1" localSheetId="2">#REF!</definedName>
    <definedName name="Excel_BuiltIn_Print_Area_7_1_1" localSheetId="8">#REF!</definedName>
    <definedName name="Excel_BuiltIn_Print_Area_7_1_1" localSheetId="1">#REF!</definedName>
    <definedName name="Excel_BuiltIn_Print_Area_7_1_1" localSheetId="4">#REF!</definedName>
    <definedName name="Excel_BuiltIn_Print_Area_7_1_1" localSheetId="3">#REF!</definedName>
    <definedName name="Excel_BuiltIn_Print_Area_7_1_1" localSheetId="9">#REF!</definedName>
    <definedName name="Excel_BuiltIn_Print_Area_7_1_1" localSheetId="10">#REF!</definedName>
    <definedName name="Excel_BuiltIn_Print_Area_7_1_1" localSheetId="11">#REF!</definedName>
    <definedName name="Excel_BuiltIn_Print_Area_7_1_1">#REF!</definedName>
    <definedName name="Excel_BuiltIn_Print_Area_8" localSheetId="14">#REF!</definedName>
    <definedName name="Excel_BuiltIn_Print_Area_8" localSheetId="5">#REF!</definedName>
    <definedName name="Excel_BuiltIn_Print_Area_8" localSheetId="7">#REF!</definedName>
    <definedName name="Excel_BuiltIn_Print_Area_8" localSheetId="6">#REF!</definedName>
    <definedName name="Excel_BuiltIn_Print_Area_8" localSheetId="2">#REF!</definedName>
    <definedName name="Excel_BuiltIn_Print_Area_8" localSheetId="8">#REF!</definedName>
    <definedName name="Excel_BuiltIn_Print_Area_8" localSheetId="1">#REF!</definedName>
    <definedName name="Excel_BuiltIn_Print_Area_8" localSheetId="4">#REF!</definedName>
    <definedName name="Excel_BuiltIn_Print_Area_8" localSheetId="3">#REF!</definedName>
    <definedName name="Excel_BuiltIn_Print_Area_8" localSheetId="9">#REF!</definedName>
    <definedName name="Excel_BuiltIn_Print_Area_8" localSheetId="10">#REF!</definedName>
    <definedName name="Excel_BuiltIn_Print_Area_8" localSheetId="11">#REF!</definedName>
    <definedName name="Excel_BuiltIn_Print_Area_8">#REF!</definedName>
    <definedName name="Excel_BuiltIn_Print_Area_8_1" localSheetId="14">#REF!</definedName>
    <definedName name="Excel_BuiltIn_Print_Area_8_1" localSheetId="5">#REF!</definedName>
    <definedName name="Excel_BuiltIn_Print_Area_8_1" localSheetId="7">#REF!</definedName>
    <definedName name="Excel_BuiltIn_Print_Area_8_1" localSheetId="6">#REF!</definedName>
    <definedName name="Excel_BuiltIn_Print_Area_8_1" localSheetId="2">#REF!</definedName>
    <definedName name="Excel_BuiltIn_Print_Area_8_1" localSheetId="8">#REF!</definedName>
    <definedName name="Excel_BuiltIn_Print_Area_8_1" localSheetId="1">#REF!</definedName>
    <definedName name="Excel_BuiltIn_Print_Area_8_1" localSheetId="4">#REF!</definedName>
    <definedName name="Excel_BuiltIn_Print_Area_8_1" localSheetId="3">#REF!</definedName>
    <definedName name="Excel_BuiltIn_Print_Area_8_1" localSheetId="9">#REF!</definedName>
    <definedName name="Excel_BuiltIn_Print_Area_8_1" localSheetId="10">#REF!</definedName>
    <definedName name="Excel_BuiltIn_Print_Area_8_1" localSheetId="11">#REF!</definedName>
    <definedName name="Excel_BuiltIn_Print_Area_8_1">#REF!</definedName>
    <definedName name="Excel_BuiltIn_Print_Area_8_1_1">([1]EMERGÊNCIA!$A$1:$N$213,[1]EMERGÊNCIA!$A$214:$N$290)</definedName>
    <definedName name="Excel_BuiltIn_Print_Area_8_1_1_1">([1]EMERGÊNCIA!$A$1:$N$213,[1]EMERGÊNCIA!$A$214:$N$290)</definedName>
    <definedName name="Excel_BuiltIn_Print_Area_9" localSheetId="14">#REF!</definedName>
    <definedName name="Excel_BuiltIn_Print_Area_9" localSheetId="5">#REF!</definedName>
    <definedName name="Excel_BuiltIn_Print_Area_9" localSheetId="7">#REF!</definedName>
    <definedName name="Excel_BuiltIn_Print_Area_9" localSheetId="6">#REF!</definedName>
    <definedName name="Excel_BuiltIn_Print_Area_9" localSheetId="2">#REF!</definedName>
    <definedName name="Excel_BuiltIn_Print_Area_9" localSheetId="8">#REF!</definedName>
    <definedName name="Excel_BuiltIn_Print_Area_9" localSheetId="1">#REF!</definedName>
    <definedName name="Excel_BuiltIn_Print_Area_9" localSheetId="4">#REF!</definedName>
    <definedName name="Excel_BuiltIn_Print_Area_9" localSheetId="3">#REF!</definedName>
    <definedName name="Excel_BuiltIn_Print_Area_9" localSheetId="9">#REF!</definedName>
    <definedName name="Excel_BuiltIn_Print_Area_9" localSheetId="10">#REF!</definedName>
    <definedName name="Excel_BuiltIn_Print_Area_9" localSheetId="11">#REF!</definedName>
    <definedName name="Excel_BuiltIn_Print_Area_9">#REF!</definedName>
    <definedName name="Excel_BuiltIn_Print_Area_9_1" localSheetId="14">#REF!</definedName>
    <definedName name="Excel_BuiltIn_Print_Area_9_1" localSheetId="5">#REF!</definedName>
    <definedName name="Excel_BuiltIn_Print_Area_9_1" localSheetId="7">#REF!</definedName>
    <definedName name="Excel_BuiltIn_Print_Area_9_1" localSheetId="6">#REF!</definedName>
    <definedName name="Excel_BuiltIn_Print_Area_9_1" localSheetId="2">#REF!</definedName>
    <definedName name="Excel_BuiltIn_Print_Area_9_1" localSheetId="8">#REF!</definedName>
    <definedName name="Excel_BuiltIn_Print_Area_9_1" localSheetId="1">#REF!</definedName>
    <definedName name="Excel_BuiltIn_Print_Area_9_1" localSheetId="4">#REF!</definedName>
    <definedName name="Excel_BuiltIn_Print_Area_9_1" localSheetId="3">#REF!</definedName>
    <definedName name="Excel_BuiltIn_Print_Area_9_1" localSheetId="9">#REF!</definedName>
    <definedName name="Excel_BuiltIn_Print_Area_9_1" localSheetId="10">#REF!</definedName>
    <definedName name="Excel_BuiltIn_Print_Area_9_1" localSheetId="11">#REF!</definedName>
    <definedName name="Excel_BuiltIn_Print_Area_9_1">#REF!</definedName>
    <definedName name="Excel_BuiltIn_Print_Area_9_1_1" localSheetId="14">#REF!</definedName>
    <definedName name="Excel_BuiltIn_Print_Area_9_1_1" localSheetId="5">#REF!</definedName>
    <definedName name="Excel_BuiltIn_Print_Area_9_1_1" localSheetId="7">#REF!</definedName>
    <definedName name="Excel_BuiltIn_Print_Area_9_1_1" localSheetId="6">#REF!</definedName>
    <definedName name="Excel_BuiltIn_Print_Area_9_1_1" localSheetId="2">#REF!</definedName>
    <definedName name="Excel_BuiltIn_Print_Area_9_1_1" localSheetId="8">#REF!</definedName>
    <definedName name="Excel_BuiltIn_Print_Area_9_1_1" localSheetId="1">#REF!</definedName>
    <definedName name="Excel_BuiltIn_Print_Area_9_1_1" localSheetId="4">#REF!</definedName>
    <definedName name="Excel_BuiltIn_Print_Area_9_1_1" localSheetId="3">#REF!</definedName>
    <definedName name="Excel_BuiltIn_Print_Area_9_1_1" localSheetId="9">#REF!</definedName>
    <definedName name="Excel_BuiltIn_Print_Area_9_1_1" localSheetId="10">#REF!</definedName>
    <definedName name="Excel_BuiltIn_Print_Area_9_1_1" localSheetId="11">#REF!</definedName>
    <definedName name="Excel_BuiltIn_Print_Area_9_1_1">#REF!</definedName>
    <definedName name="Excel_BuiltIn_Print_Area_9_1_1_1" localSheetId="14">#REF!</definedName>
    <definedName name="Excel_BuiltIn_Print_Area_9_1_1_1" localSheetId="5">#REF!</definedName>
    <definedName name="Excel_BuiltIn_Print_Area_9_1_1_1" localSheetId="7">#REF!</definedName>
    <definedName name="Excel_BuiltIn_Print_Area_9_1_1_1" localSheetId="6">#REF!</definedName>
    <definedName name="Excel_BuiltIn_Print_Area_9_1_1_1" localSheetId="2">#REF!</definedName>
    <definedName name="Excel_BuiltIn_Print_Area_9_1_1_1" localSheetId="8">#REF!</definedName>
    <definedName name="Excel_BuiltIn_Print_Area_9_1_1_1" localSheetId="1">#REF!</definedName>
    <definedName name="Excel_BuiltIn_Print_Area_9_1_1_1" localSheetId="4">#REF!</definedName>
    <definedName name="Excel_BuiltIn_Print_Area_9_1_1_1" localSheetId="3">#REF!</definedName>
    <definedName name="Excel_BuiltIn_Print_Area_9_1_1_1" localSheetId="9">#REF!</definedName>
    <definedName name="Excel_BuiltIn_Print_Area_9_1_1_1" localSheetId="10">#REF!</definedName>
    <definedName name="Excel_BuiltIn_Print_Area_9_1_1_1" localSheetId="11">#REF!</definedName>
    <definedName name="Excel_BuiltIn_Print_Area_9_1_1_1">#REF!</definedName>
    <definedName name="Excel_BuiltIn_Print_Titles_1_1" localSheetId="14">#REF!</definedName>
    <definedName name="Excel_BuiltIn_Print_Titles_1_1" localSheetId="5">#REF!</definedName>
    <definedName name="Excel_BuiltIn_Print_Titles_1_1" localSheetId="7">#REF!</definedName>
    <definedName name="Excel_BuiltIn_Print_Titles_1_1" localSheetId="6">#REF!</definedName>
    <definedName name="Excel_BuiltIn_Print_Titles_1_1" localSheetId="2">#REF!</definedName>
    <definedName name="Excel_BuiltIn_Print_Titles_1_1" localSheetId="8">#REF!</definedName>
    <definedName name="Excel_BuiltIn_Print_Titles_1_1" localSheetId="1">#REF!</definedName>
    <definedName name="Excel_BuiltIn_Print_Titles_1_1" localSheetId="4">#REF!</definedName>
    <definedName name="Excel_BuiltIn_Print_Titles_1_1" localSheetId="3">#REF!</definedName>
    <definedName name="Excel_BuiltIn_Print_Titles_1_1" localSheetId="9">#REF!</definedName>
    <definedName name="Excel_BuiltIn_Print_Titles_1_1" localSheetId="10">#REF!</definedName>
    <definedName name="Excel_BuiltIn_Print_Titles_1_1" localSheetId="11">#REF!</definedName>
    <definedName name="Excel_BuiltIn_Print_Titles_1_1">#REF!</definedName>
    <definedName name="Excel_BuiltIn_Print_Titles_1_1_1" localSheetId="14">#REF!</definedName>
    <definedName name="Excel_BuiltIn_Print_Titles_1_1_1" localSheetId="5">#REF!</definedName>
    <definedName name="Excel_BuiltIn_Print_Titles_1_1_1" localSheetId="7">#REF!</definedName>
    <definedName name="Excel_BuiltIn_Print_Titles_1_1_1" localSheetId="6">#REF!</definedName>
    <definedName name="Excel_BuiltIn_Print_Titles_1_1_1" localSheetId="2">#REF!</definedName>
    <definedName name="Excel_BuiltIn_Print_Titles_1_1_1" localSheetId="8">#REF!</definedName>
    <definedName name="Excel_BuiltIn_Print_Titles_1_1_1" localSheetId="1">#REF!</definedName>
    <definedName name="Excel_BuiltIn_Print_Titles_1_1_1" localSheetId="4">#REF!</definedName>
    <definedName name="Excel_BuiltIn_Print_Titles_1_1_1" localSheetId="3">#REF!</definedName>
    <definedName name="Excel_BuiltIn_Print_Titles_1_1_1" localSheetId="9">#REF!</definedName>
    <definedName name="Excel_BuiltIn_Print_Titles_1_1_1" localSheetId="10">#REF!</definedName>
    <definedName name="Excel_BuiltIn_Print_Titles_1_1_1" localSheetId="11">#REF!</definedName>
    <definedName name="Excel_BuiltIn_Print_Titles_1_1_1">#REF!</definedName>
    <definedName name="Excel_BuiltIn_Print_Titles_11" localSheetId="14">#REF!</definedName>
    <definedName name="Excel_BuiltIn_Print_Titles_11" localSheetId="5">#REF!</definedName>
    <definedName name="Excel_BuiltIn_Print_Titles_11" localSheetId="7">#REF!</definedName>
    <definedName name="Excel_BuiltIn_Print_Titles_11" localSheetId="6">#REF!</definedName>
    <definedName name="Excel_BuiltIn_Print_Titles_11" localSheetId="2">#REF!</definedName>
    <definedName name="Excel_BuiltIn_Print_Titles_11" localSheetId="8">#REF!</definedName>
    <definedName name="Excel_BuiltIn_Print_Titles_11" localSheetId="1">#REF!</definedName>
    <definedName name="Excel_BuiltIn_Print_Titles_11" localSheetId="4">#REF!</definedName>
    <definedName name="Excel_BuiltIn_Print_Titles_11" localSheetId="3">#REF!</definedName>
    <definedName name="Excel_BuiltIn_Print_Titles_11" localSheetId="9">#REF!</definedName>
    <definedName name="Excel_BuiltIn_Print_Titles_11" localSheetId="10">#REF!</definedName>
    <definedName name="Excel_BuiltIn_Print_Titles_11" localSheetId="11">#REF!</definedName>
    <definedName name="Excel_BuiltIn_Print_Titles_11">#REF!</definedName>
    <definedName name="Excel_BuiltIn_Print_Titles_13" localSheetId="14">#REF!</definedName>
    <definedName name="Excel_BuiltIn_Print_Titles_13" localSheetId="5">#REF!</definedName>
    <definedName name="Excel_BuiltIn_Print_Titles_13" localSheetId="7">#REF!</definedName>
    <definedName name="Excel_BuiltIn_Print_Titles_13" localSheetId="6">#REF!</definedName>
    <definedName name="Excel_BuiltIn_Print_Titles_13" localSheetId="2">#REF!</definedName>
    <definedName name="Excel_BuiltIn_Print_Titles_13" localSheetId="8">#REF!</definedName>
    <definedName name="Excel_BuiltIn_Print_Titles_13" localSheetId="1">#REF!</definedName>
    <definedName name="Excel_BuiltIn_Print_Titles_13" localSheetId="4">#REF!</definedName>
    <definedName name="Excel_BuiltIn_Print_Titles_13" localSheetId="3">#REF!</definedName>
    <definedName name="Excel_BuiltIn_Print_Titles_13" localSheetId="9">#REF!</definedName>
    <definedName name="Excel_BuiltIn_Print_Titles_13" localSheetId="10">#REF!</definedName>
    <definedName name="Excel_BuiltIn_Print_Titles_13" localSheetId="11">#REF!</definedName>
    <definedName name="Excel_BuiltIn_Print_Titles_13">#REF!</definedName>
    <definedName name="Excel_BuiltIn_Print_Titles_14" localSheetId="14">#REF!</definedName>
    <definedName name="Excel_BuiltIn_Print_Titles_14" localSheetId="5">#REF!</definedName>
    <definedName name="Excel_BuiltIn_Print_Titles_14" localSheetId="7">#REF!</definedName>
    <definedName name="Excel_BuiltIn_Print_Titles_14" localSheetId="6">#REF!</definedName>
    <definedName name="Excel_BuiltIn_Print_Titles_14" localSheetId="2">#REF!</definedName>
    <definedName name="Excel_BuiltIn_Print_Titles_14" localSheetId="8">#REF!</definedName>
    <definedName name="Excel_BuiltIn_Print_Titles_14" localSheetId="1">#REF!</definedName>
    <definedName name="Excel_BuiltIn_Print_Titles_14" localSheetId="4">#REF!</definedName>
    <definedName name="Excel_BuiltIn_Print_Titles_14" localSheetId="3">#REF!</definedName>
    <definedName name="Excel_BuiltIn_Print_Titles_14" localSheetId="9">#REF!</definedName>
    <definedName name="Excel_BuiltIn_Print_Titles_14" localSheetId="10">#REF!</definedName>
    <definedName name="Excel_BuiltIn_Print_Titles_14" localSheetId="11">#REF!</definedName>
    <definedName name="Excel_BuiltIn_Print_Titles_14">#REF!</definedName>
    <definedName name="Excel_BuiltIn_Print_Titles_15" localSheetId="14">#REF!</definedName>
    <definedName name="Excel_BuiltIn_Print_Titles_15" localSheetId="5">#REF!</definedName>
    <definedName name="Excel_BuiltIn_Print_Titles_15" localSheetId="7">#REF!</definedName>
    <definedName name="Excel_BuiltIn_Print_Titles_15" localSheetId="6">#REF!</definedName>
    <definedName name="Excel_BuiltIn_Print_Titles_15" localSheetId="2">#REF!</definedName>
    <definedName name="Excel_BuiltIn_Print_Titles_15" localSheetId="8">#REF!</definedName>
    <definedName name="Excel_BuiltIn_Print_Titles_15" localSheetId="1">#REF!</definedName>
    <definedName name="Excel_BuiltIn_Print_Titles_15" localSheetId="4">#REF!</definedName>
    <definedName name="Excel_BuiltIn_Print_Titles_15" localSheetId="3">#REF!</definedName>
    <definedName name="Excel_BuiltIn_Print_Titles_15" localSheetId="9">#REF!</definedName>
    <definedName name="Excel_BuiltIn_Print_Titles_15" localSheetId="10">#REF!</definedName>
    <definedName name="Excel_BuiltIn_Print_Titles_15" localSheetId="11">#REF!</definedName>
    <definedName name="Excel_BuiltIn_Print_Titles_15">#REF!</definedName>
    <definedName name="Excel_BuiltIn_Print_Titles_16" localSheetId="14">#REF!</definedName>
    <definedName name="Excel_BuiltIn_Print_Titles_16" localSheetId="5">#REF!</definedName>
    <definedName name="Excel_BuiltIn_Print_Titles_16" localSheetId="7">#REF!</definedName>
    <definedName name="Excel_BuiltIn_Print_Titles_16" localSheetId="6">#REF!</definedName>
    <definedName name="Excel_BuiltIn_Print_Titles_16" localSheetId="2">#REF!</definedName>
    <definedName name="Excel_BuiltIn_Print_Titles_16" localSheetId="8">#REF!</definedName>
    <definedName name="Excel_BuiltIn_Print_Titles_16" localSheetId="1">#REF!</definedName>
    <definedName name="Excel_BuiltIn_Print_Titles_16" localSheetId="4">#REF!</definedName>
    <definedName name="Excel_BuiltIn_Print_Titles_16" localSheetId="3">#REF!</definedName>
    <definedName name="Excel_BuiltIn_Print_Titles_16" localSheetId="9">#REF!</definedName>
    <definedName name="Excel_BuiltIn_Print_Titles_16" localSheetId="10">#REF!</definedName>
    <definedName name="Excel_BuiltIn_Print_Titles_16" localSheetId="11">#REF!</definedName>
    <definedName name="Excel_BuiltIn_Print_Titles_16">#REF!</definedName>
    <definedName name="Excel_BuiltIn_Print_Titles_17" localSheetId="14">#REF!</definedName>
    <definedName name="Excel_BuiltIn_Print_Titles_17" localSheetId="5">#REF!</definedName>
    <definedName name="Excel_BuiltIn_Print_Titles_17" localSheetId="7">#REF!</definedName>
    <definedName name="Excel_BuiltIn_Print_Titles_17" localSheetId="6">#REF!</definedName>
    <definedName name="Excel_BuiltIn_Print_Titles_17" localSheetId="2">#REF!</definedName>
    <definedName name="Excel_BuiltIn_Print_Titles_17" localSheetId="8">#REF!</definedName>
    <definedName name="Excel_BuiltIn_Print_Titles_17" localSheetId="1">#REF!</definedName>
    <definedName name="Excel_BuiltIn_Print_Titles_17" localSheetId="4">#REF!</definedName>
    <definedName name="Excel_BuiltIn_Print_Titles_17" localSheetId="3">#REF!</definedName>
    <definedName name="Excel_BuiltIn_Print_Titles_17" localSheetId="9">#REF!</definedName>
    <definedName name="Excel_BuiltIn_Print_Titles_17" localSheetId="10">#REF!</definedName>
    <definedName name="Excel_BuiltIn_Print_Titles_17" localSheetId="11">#REF!</definedName>
    <definedName name="Excel_BuiltIn_Print_Titles_17">#REF!</definedName>
    <definedName name="Excel_BuiltIn_Print_Titles_18" localSheetId="14">#REF!</definedName>
    <definedName name="Excel_BuiltIn_Print_Titles_18" localSheetId="5">#REF!</definedName>
    <definedName name="Excel_BuiltIn_Print_Titles_18" localSheetId="7">#REF!</definedName>
    <definedName name="Excel_BuiltIn_Print_Titles_18" localSheetId="6">#REF!</definedName>
    <definedName name="Excel_BuiltIn_Print_Titles_18" localSheetId="2">#REF!</definedName>
    <definedName name="Excel_BuiltIn_Print_Titles_18" localSheetId="8">#REF!</definedName>
    <definedName name="Excel_BuiltIn_Print_Titles_18" localSheetId="1">#REF!</definedName>
    <definedName name="Excel_BuiltIn_Print_Titles_18" localSheetId="4">#REF!</definedName>
    <definedName name="Excel_BuiltIn_Print_Titles_18" localSheetId="3">#REF!</definedName>
    <definedName name="Excel_BuiltIn_Print_Titles_18" localSheetId="9">#REF!</definedName>
    <definedName name="Excel_BuiltIn_Print_Titles_18" localSheetId="10">#REF!</definedName>
    <definedName name="Excel_BuiltIn_Print_Titles_18" localSheetId="11">#REF!</definedName>
    <definedName name="Excel_BuiltIn_Print_Titles_18">#REF!</definedName>
    <definedName name="Excel_BuiltIn_Print_Titles_2" localSheetId="14">#REF!</definedName>
    <definedName name="Excel_BuiltIn_Print_Titles_2" localSheetId="5">#REF!</definedName>
    <definedName name="Excel_BuiltIn_Print_Titles_2" localSheetId="7">#REF!</definedName>
    <definedName name="Excel_BuiltIn_Print_Titles_2" localSheetId="6">#REF!</definedName>
    <definedName name="Excel_BuiltIn_Print_Titles_2" localSheetId="2">#REF!</definedName>
    <definedName name="Excel_BuiltIn_Print_Titles_2" localSheetId="8">#REF!</definedName>
    <definedName name="Excel_BuiltIn_Print_Titles_2" localSheetId="1">#REF!</definedName>
    <definedName name="Excel_BuiltIn_Print_Titles_2" localSheetId="4">#REF!</definedName>
    <definedName name="Excel_BuiltIn_Print_Titles_2" localSheetId="3">#REF!</definedName>
    <definedName name="Excel_BuiltIn_Print_Titles_2" localSheetId="9">#REF!</definedName>
    <definedName name="Excel_BuiltIn_Print_Titles_2" localSheetId="10">#REF!</definedName>
    <definedName name="Excel_BuiltIn_Print_Titles_2" localSheetId="11">#REF!</definedName>
    <definedName name="Excel_BuiltIn_Print_Titles_2">#REF!</definedName>
    <definedName name="Excel_BuiltIn_Print_Titles_3" localSheetId="14">#REF!</definedName>
    <definedName name="Excel_BuiltIn_Print_Titles_3" localSheetId="5">#REF!</definedName>
    <definedName name="Excel_BuiltIn_Print_Titles_3" localSheetId="7">#REF!</definedName>
    <definedName name="Excel_BuiltIn_Print_Titles_3" localSheetId="6">#REF!</definedName>
    <definedName name="Excel_BuiltIn_Print_Titles_3" localSheetId="2">#REF!</definedName>
    <definedName name="Excel_BuiltIn_Print_Titles_3" localSheetId="8">#REF!</definedName>
    <definedName name="Excel_BuiltIn_Print_Titles_3" localSheetId="1">#REF!</definedName>
    <definedName name="Excel_BuiltIn_Print_Titles_3" localSheetId="4">#REF!</definedName>
    <definedName name="Excel_BuiltIn_Print_Titles_3" localSheetId="3">#REF!</definedName>
    <definedName name="Excel_BuiltIn_Print_Titles_3" localSheetId="9">#REF!</definedName>
    <definedName name="Excel_BuiltIn_Print_Titles_3" localSheetId="10">#REF!</definedName>
    <definedName name="Excel_BuiltIn_Print_Titles_3" localSheetId="11">#REF!</definedName>
    <definedName name="Excel_BuiltIn_Print_Titles_3">#REF!</definedName>
    <definedName name="Excel_BuiltIn_Print_Titles_3_1" localSheetId="14">#REF!</definedName>
    <definedName name="Excel_BuiltIn_Print_Titles_3_1" localSheetId="5">#REF!</definedName>
    <definedName name="Excel_BuiltIn_Print_Titles_3_1" localSheetId="7">#REF!</definedName>
    <definedName name="Excel_BuiltIn_Print_Titles_3_1" localSheetId="6">#REF!</definedName>
    <definedName name="Excel_BuiltIn_Print_Titles_3_1" localSheetId="2">#REF!</definedName>
    <definedName name="Excel_BuiltIn_Print_Titles_3_1" localSheetId="8">#REF!</definedName>
    <definedName name="Excel_BuiltIn_Print_Titles_3_1" localSheetId="1">#REF!</definedName>
    <definedName name="Excel_BuiltIn_Print_Titles_3_1" localSheetId="4">#REF!</definedName>
    <definedName name="Excel_BuiltIn_Print_Titles_3_1" localSheetId="3">#REF!</definedName>
    <definedName name="Excel_BuiltIn_Print_Titles_3_1" localSheetId="9">#REF!</definedName>
    <definedName name="Excel_BuiltIn_Print_Titles_3_1" localSheetId="10">#REF!</definedName>
    <definedName name="Excel_BuiltIn_Print_Titles_3_1" localSheetId="11">#REF!</definedName>
    <definedName name="Excel_BuiltIn_Print_Titles_3_1">#REF!</definedName>
    <definedName name="Excel_BuiltIn_Print_Titles_3_1_1" localSheetId="14">#REF!</definedName>
    <definedName name="Excel_BuiltIn_Print_Titles_3_1_1" localSheetId="5">#REF!</definedName>
    <definedName name="Excel_BuiltIn_Print_Titles_3_1_1" localSheetId="7">#REF!</definedName>
    <definedName name="Excel_BuiltIn_Print_Titles_3_1_1" localSheetId="6">#REF!</definedName>
    <definedName name="Excel_BuiltIn_Print_Titles_3_1_1" localSheetId="2">#REF!</definedName>
    <definedName name="Excel_BuiltIn_Print_Titles_3_1_1" localSheetId="8">#REF!</definedName>
    <definedName name="Excel_BuiltIn_Print_Titles_3_1_1" localSheetId="1">#REF!</definedName>
    <definedName name="Excel_BuiltIn_Print_Titles_3_1_1" localSheetId="4">#REF!</definedName>
    <definedName name="Excel_BuiltIn_Print_Titles_3_1_1" localSheetId="3">#REF!</definedName>
    <definedName name="Excel_BuiltIn_Print_Titles_3_1_1" localSheetId="9">#REF!</definedName>
    <definedName name="Excel_BuiltIn_Print_Titles_3_1_1" localSheetId="10">#REF!</definedName>
    <definedName name="Excel_BuiltIn_Print_Titles_3_1_1" localSheetId="11">#REF!</definedName>
    <definedName name="Excel_BuiltIn_Print_Titles_3_1_1">#REF!</definedName>
    <definedName name="Excel_BuiltIn_Print_Titles_3_1_1_1" localSheetId="14">#REF!</definedName>
    <definedName name="Excel_BuiltIn_Print_Titles_3_1_1_1" localSheetId="5">#REF!</definedName>
    <definedName name="Excel_BuiltIn_Print_Titles_3_1_1_1" localSheetId="7">#REF!</definedName>
    <definedName name="Excel_BuiltIn_Print_Titles_3_1_1_1" localSheetId="6">#REF!</definedName>
    <definedName name="Excel_BuiltIn_Print_Titles_3_1_1_1" localSheetId="2">#REF!</definedName>
    <definedName name="Excel_BuiltIn_Print_Titles_3_1_1_1" localSheetId="8">#REF!</definedName>
    <definedName name="Excel_BuiltIn_Print_Titles_3_1_1_1" localSheetId="1">#REF!</definedName>
    <definedName name="Excel_BuiltIn_Print_Titles_3_1_1_1" localSheetId="4">#REF!</definedName>
    <definedName name="Excel_BuiltIn_Print_Titles_3_1_1_1" localSheetId="3">#REF!</definedName>
    <definedName name="Excel_BuiltIn_Print_Titles_3_1_1_1" localSheetId="9">#REF!</definedName>
    <definedName name="Excel_BuiltIn_Print_Titles_3_1_1_1" localSheetId="10">#REF!</definedName>
    <definedName name="Excel_BuiltIn_Print_Titles_3_1_1_1" localSheetId="11">#REF!</definedName>
    <definedName name="Excel_BuiltIn_Print_Titles_3_1_1_1">#REF!</definedName>
    <definedName name="Excel_BuiltIn_Print_Titles_3_4" localSheetId="14">#REF!</definedName>
    <definedName name="Excel_BuiltIn_Print_Titles_3_4" localSheetId="5">#REF!</definedName>
    <definedName name="Excel_BuiltIn_Print_Titles_3_4" localSheetId="7">#REF!</definedName>
    <definedName name="Excel_BuiltIn_Print_Titles_3_4" localSheetId="6">#REF!</definedName>
    <definedName name="Excel_BuiltIn_Print_Titles_3_4" localSheetId="2">#REF!</definedName>
    <definedName name="Excel_BuiltIn_Print_Titles_3_4" localSheetId="8">#REF!</definedName>
    <definedName name="Excel_BuiltIn_Print_Titles_3_4" localSheetId="1">#REF!</definedName>
    <definedName name="Excel_BuiltIn_Print_Titles_3_4" localSheetId="4">#REF!</definedName>
    <definedName name="Excel_BuiltIn_Print_Titles_3_4" localSheetId="3">#REF!</definedName>
    <definedName name="Excel_BuiltIn_Print_Titles_3_4" localSheetId="9">#REF!</definedName>
    <definedName name="Excel_BuiltIn_Print_Titles_3_4" localSheetId="10">#REF!</definedName>
    <definedName name="Excel_BuiltIn_Print_Titles_3_4" localSheetId="11">#REF!</definedName>
    <definedName name="Excel_BuiltIn_Print_Titles_3_4">#REF!</definedName>
    <definedName name="Excel_BuiltIn_Print_Titles_3_5" localSheetId="14">#REF!</definedName>
    <definedName name="Excel_BuiltIn_Print_Titles_3_5" localSheetId="5">#REF!</definedName>
    <definedName name="Excel_BuiltIn_Print_Titles_3_5" localSheetId="7">#REF!</definedName>
    <definedName name="Excel_BuiltIn_Print_Titles_3_5" localSheetId="6">#REF!</definedName>
    <definedName name="Excel_BuiltIn_Print_Titles_3_5" localSheetId="2">#REF!</definedName>
    <definedName name="Excel_BuiltIn_Print_Titles_3_5" localSheetId="8">#REF!</definedName>
    <definedName name="Excel_BuiltIn_Print_Titles_3_5" localSheetId="1">#REF!</definedName>
    <definedName name="Excel_BuiltIn_Print_Titles_3_5" localSheetId="4">#REF!</definedName>
    <definedName name="Excel_BuiltIn_Print_Titles_3_5" localSheetId="3">#REF!</definedName>
    <definedName name="Excel_BuiltIn_Print_Titles_3_5" localSheetId="9">#REF!</definedName>
    <definedName name="Excel_BuiltIn_Print_Titles_3_5" localSheetId="10">#REF!</definedName>
    <definedName name="Excel_BuiltIn_Print_Titles_3_5" localSheetId="11">#REF!</definedName>
    <definedName name="Excel_BuiltIn_Print_Titles_3_5">#REF!</definedName>
    <definedName name="Excel_BuiltIn_Print_Titles_3_6" localSheetId="14">#REF!</definedName>
    <definedName name="Excel_BuiltIn_Print_Titles_3_6" localSheetId="5">#REF!</definedName>
    <definedName name="Excel_BuiltIn_Print_Titles_3_6" localSheetId="7">#REF!</definedName>
    <definedName name="Excel_BuiltIn_Print_Titles_3_6" localSheetId="6">#REF!</definedName>
    <definedName name="Excel_BuiltIn_Print_Titles_3_6" localSheetId="2">#REF!</definedName>
    <definedName name="Excel_BuiltIn_Print_Titles_3_6" localSheetId="8">#REF!</definedName>
    <definedName name="Excel_BuiltIn_Print_Titles_3_6" localSheetId="1">#REF!</definedName>
    <definedName name="Excel_BuiltIn_Print_Titles_3_6" localSheetId="4">#REF!</definedName>
    <definedName name="Excel_BuiltIn_Print_Titles_3_6" localSheetId="3">#REF!</definedName>
    <definedName name="Excel_BuiltIn_Print_Titles_3_6" localSheetId="9">#REF!</definedName>
    <definedName name="Excel_BuiltIn_Print_Titles_3_6" localSheetId="10">#REF!</definedName>
    <definedName name="Excel_BuiltIn_Print_Titles_3_6" localSheetId="11">#REF!</definedName>
    <definedName name="Excel_BuiltIn_Print_Titles_3_6">#REF!</definedName>
    <definedName name="Excel_BuiltIn_Print_Titles_3_7" localSheetId="14">#REF!</definedName>
    <definedName name="Excel_BuiltIn_Print_Titles_3_7" localSheetId="5">#REF!</definedName>
    <definedName name="Excel_BuiltIn_Print_Titles_3_7" localSheetId="7">#REF!</definedName>
    <definedName name="Excel_BuiltIn_Print_Titles_3_7" localSheetId="6">#REF!</definedName>
    <definedName name="Excel_BuiltIn_Print_Titles_3_7" localSheetId="2">#REF!</definedName>
    <definedName name="Excel_BuiltIn_Print_Titles_3_7" localSheetId="8">#REF!</definedName>
    <definedName name="Excel_BuiltIn_Print_Titles_3_7" localSheetId="1">#REF!</definedName>
    <definedName name="Excel_BuiltIn_Print_Titles_3_7" localSheetId="4">#REF!</definedName>
    <definedName name="Excel_BuiltIn_Print_Titles_3_7" localSheetId="3">#REF!</definedName>
    <definedName name="Excel_BuiltIn_Print_Titles_3_7" localSheetId="9">#REF!</definedName>
    <definedName name="Excel_BuiltIn_Print_Titles_3_7" localSheetId="10">#REF!</definedName>
    <definedName name="Excel_BuiltIn_Print_Titles_3_7" localSheetId="11">#REF!</definedName>
    <definedName name="Excel_BuiltIn_Print_Titles_3_7">#REF!</definedName>
    <definedName name="Excel_BuiltIn_Print_Titles_3_8" localSheetId="14">#REF!</definedName>
    <definedName name="Excel_BuiltIn_Print_Titles_3_8" localSheetId="5">#REF!</definedName>
    <definedName name="Excel_BuiltIn_Print_Titles_3_8" localSheetId="7">#REF!</definedName>
    <definedName name="Excel_BuiltIn_Print_Titles_3_8" localSheetId="6">#REF!</definedName>
    <definedName name="Excel_BuiltIn_Print_Titles_3_8" localSheetId="2">#REF!</definedName>
    <definedName name="Excel_BuiltIn_Print_Titles_3_8" localSheetId="8">#REF!</definedName>
    <definedName name="Excel_BuiltIn_Print_Titles_3_8" localSheetId="1">#REF!</definedName>
    <definedName name="Excel_BuiltIn_Print_Titles_3_8" localSheetId="4">#REF!</definedName>
    <definedName name="Excel_BuiltIn_Print_Titles_3_8" localSheetId="3">#REF!</definedName>
    <definedName name="Excel_BuiltIn_Print_Titles_3_8" localSheetId="9">#REF!</definedName>
    <definedName name="Excel_BuiltIn_Print_Titles_3_8" localSheetId="10">#REF!</definedName>
    <definedName name="Excel_BuiltIn_Print_Titles_3_8" localSheetId="11">#REF!</definedName>
    <definedName name="Excel_BuiltIn_Print_Titles_3_8">#REF!</definedName>
    <definedName name="Excel_BuiltIn_Print_Titles_3_9" localSheetId="14">#REF!</definedName>
    <definedName name="Excel_BuiltIn_Print_Titles_3_9" localSheetId="5">#REF!</definedName>
    <definedName name="Excel_BuiltIn_Print_Titles_3_9" localSheetId="7">#REF!</definedName>
    <definedName name="Excel_BuiltIn_Print_Titles_3_9" localSheetId="6">#REF!</definedName>
    <definedName name="Excel_BuiltIn_Print_Titles_3_9" localSheetId="2">#REF!</definedName>
    <definedName name="Excel_BuiltIn_Print_Titles_3_9" localSheetId="8">#REF!</definedName>
    <definedName name="Excel_BuiltIn_Print_Titles_3_9" localSheetId="1">#REF!</definedName>
    <definedName name="Excel_BuiltIn_Print_Titles_3_9" localSheetId="4">#REF!</definedName>
    <definedName name="Excel_BuiltIn_Print_Titles_3_9" localSheetId="3">#REF!</definedName>
    <definedName name="Excel_BuiltIn_Print_Titles_3_9" localSheetId="9">#REF!</definedName>
    <definedName name="Excel_BuiltIn_Print_Titles_3_9" localSheetId="10">#REF!</definedName>
    <definedName name="Excel_BuiltIn_Print_Titles_3_9" localSheetId="11">#REF!</definedName>
    <definedName name="Excel_BuiltIn_Print_Titles_3_9">#REF!</definedName>
    <definedName name="Excel_BuiltIn_Print_Titles_4" localSheetId="14">#REF!</definedName>
    <definedName name="Excel_BuiltIn_Print_Titles_4" localSheetId="5">#REF!</definedName>
    <definedName name="Excel_BuiltIn_Print_Titles_4" localSheetId="7">#REF!</definedName>
    <definedName name="Excel_BuiltIn_Print_Titles_4" localSheetId="6">#REF!</definedName>
    <definedName name="Excel_BuiltIn_Print_Titles_4" localSheetId="2">#REF!</definedName>
    <definedName name="Excel_BuiltIn_Print_Titles_4" localSheetId="8">#REF!</definedName>
    <definedName name="Excel_BuiltIn_Print_Titles_4" localSheetId="1">#REF!</definedName>
    <definedName name="Excel_BuiltIn_Print_Titles_4" localSheetId="4">#REF!</definedName>
    <definedName name="Excel_BuiltIn_Print_Titles_4" localSheetId="3">#REF!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#REF!</definedName>
    <definedName name="Excel_BuiltIn_Print_Titles_4_1" localSheetId="14">#REF!</definedName>
    <definedName name="Excel_BuiltIn_Print_Titles_4_1" localSheetId="5">#REF!</definedName>
    <definedName name="Excel_BuiltIn_Print_Titles_4_1" localSheetId="7">#REF!</definedName>
    <definedName name="Excel_BuiltIn_Print_Titles_4_1" localSheetId="6">#REF!</definedName>
    <definedName name="Excel_BuiltIn_Print_Titles_4_1" localSheetId="2">#REF!</definedName>
    <definedName name="Excel_BuiltIn_Print_Titles_4_1" localSheetId="8">#REF!</definedName>
    <definedName name="Excel_BuiltIn_Print_Titles_4_1" localSheetId="1">#REF!</definedName>
    <definedName name="Excel_BuiltIn_Print_Titles_4_1" localSheetId="4">#REF!</definedName>
    <definedName name="Excel_BuiltIn_Print_Titles_4_1" localSheetId="3">#REF!</definedName>
    <definedName name="Excel_BuiltIn_Print_Titles_4_1" localSheetId="9">#REF!</definedName>
    <definedName name="Excel_BuiltIn_Print_Titles_4_1" localSheetId="10">#REF!</definedName>
    <definedName name="Excel_BuiltIn_Print_Titles_4_1" localSheetId="11">#REF!</definedName>
    <definedName name="Excel_BuiltIn_Print_Titles_4_1">#REF!</definedName>
    <definedName name="Excel_BuiltIn_Print_Titles_4_1_1" localSheetId="14">#REF!</definedName>
    <definedName name="Excel_BuiltIn_Print_Titles_4_1_1" localSheetId="5">#REF!</definedName>
    <definedName name="Excel_BuiltIn_Print_Titles_4_1_1" localSheetId="7">#REF!</definedName>
    <definedName name="Excel_BuiltIn_Print_Titles_4_1_1" localSheetId="6">#REF!</definedName>
    <definedName name="Excel_BuiltIn_Print_Titles_4_1_1" localSheetId="2">#REF!</definedName>
    <definedName name="Excel_BuiltIn_Print_Titles_4_1_1" localSheetId="8">#REF!</definedName>
    <definedName name="Excel_BuiltIn_Print_Titles_4_1_1" localSheetId="1">#REF!</definedName>
    <definedName name="Excel_BuiltIn_Print_Titles_4_1_1" localSheetId="4">#REF!</definedName>
    <definedName name="Excel_BuiltIn_Print_Titles_4_1_1" localSheetId="3">#REF!</definedName>
    <definedName name="Excel_BuiltIn_Print_Titles_4_1_1" localSheetId="9">#REF!</definedName>
    <definedName name="Excel_BuiltIn_Print_Titles_4_1_1" localSheetId="10">#REF!</definedName>
    <definedName name="Excel_BuiltIn_Print_Titles_4_1_1" localSheetId="11">#REF!</definedName>
    <definedName name="Excel_BuiltIn_Print_Titles_4_1_1">#REF!</definedName>
    <definedName name="Excel_BuiltIn_Print_Titles_5" localSheetId="14">#REF!</definedName>
    <definedName name="Excel_BuiltIn_Print_Titles_5" localSheetId="5">#REF!</definedName>
    <definedName name="Excel_BuiltIn_Print_Titles_5" localSheetId="7">#REF!</definedName>
    <definedName name="Excel_BuiltIn_Print_Titles_5" localSheetId="6">#REF!</definedName>
    <definedName name="Excel_BuiltIn_Print_Titles_5" localSheetId="2">#REF!</definedName>
    <definedName name="Excel_BuiltIn_Print_Titles_5" localSheetId="8">#REF!</definedName>
    <definedName name="Excel_BuiltIn_Print_Titles_5" localSheetId="1">#REF!</definedName>
    <definedName name="Excel_BuiltIn_Print_Titles_5" localSheetId="4">#REF!</definedName>
    <definedName name="Excel_BuiltIn_Print_Titles_5" localSheetId="3">#REF!</definedName>
    <definedName name="Excel_BuiltIn_Print_Titles_5" localSheetId="9">#REF!</definedName>
    <definedName name="Excel_BuiltIn_Print_Titles_5" localSheetId="10">#REF!</definedName>
    <definedName name="Excel_BuiltIn_Print_Titles_5" localSheetId="11">#REF!</definedName>
    <definedName name="Excel_BuiltIn_Print_Titles_5">#REF!</definedName>
    <definedName name="Excel_BuiltIn_Print_Titles_5_1" localSheetId="14">#REF!</definedName>
    <definedName name="Excel_BuiltIn_Print_Titles_5_1" localSheetId="5">#REF!</definedName>
    <definedName name="Excel_BuiltIn_Print_Titles_5_1" localSheetId="7">#REF!</definedName>
    <definedName name="Excel_BuiltIn_Print_Titles_5_1" localSheetId="6">#REF!</definedName>
    <definedName name="Excel_BuiltIn_Print_Titles_5_1" localSheetId="2">#REF!</definedName>
    <definedName name="Excel_BuiltIn_Print_Titles_5_1" localSheetId="8">#REF!</definedName>
    <definedName name="Excel_BuiltIn_Print_Titles_5_1" localSheetId="1">#REF!</definedName>
    <definedName name="Excel_BuiltIn_Print_Titles_5_1" localSheetId="4">#REF!</definedName>
    <definedName name="Excel_BuiltIn_Print_Titles_5_1" localSheetId="3">#REF!</definedName>
    <definedName name="Excel_BuiltIn_Print_Titles_5_1" localSheetId="9">#REF!</definedName>
    <definedName name="Excel_BuiltIn_Print_Titles_5_1" localSheetId="10">#REF!</definedName>
    <definedName name="Excel_BuiltIn_Print_Titles_5_1" localSheetId="11">#REF!</definedName>
    <definedName name="Excel_BuiltIn_Print_Titles_5_1">#REF!</definedName>
    <definedName name="Excel_BuiltIn_Print_Titles_5_1_1" localSheetId="14">#REF!</definedName>
    <definedName name="Excel_BuiltIn_Print_Titles_5_1_1" localSheetId="5">#REF!</definedName>
    <definedName name="Excel_BuiltIn_Print_Titles_5_1_1" localSheetId="7">#REF!</definedName>
    <definedName name="Excel_BuiltIn_Print_Titles_5_1_1" localSheetId="6">#REF!</definedName>
    <definedName name="Excel_BuiltIn_Print_Titles_5_1_1" localSheetId="2">#REF!</definedName>
    <definedName name="Excel_BuiltIn_Print_Titles_5_1_1" localSheetId="8">#REF!</definedName>
    <definedName name="Excel_BuiltIn_Print_Titles_5_1_1" localSheetId="1">#REF!</definedName>
    <definedName name="Excel_BuiltIn_Print_Titles_5_1_1" localSheetId="4">#REF!</definedName>
    <definedName name="Excel_BuiltIn_Print_Titles_5_1_1" localSheetId="3">#REF!</definedName>
    <definedName name="Excel_BuiltIn_Print_Titles_5_1_1" localSheetId="9">#REF!</definedName>
    <definedName name="Excel_BuiltIn_Print_Titles_5_1_1" localSheetId="10">#REF!</definedName>
    <definedName name="Excel_BuiltIn_Print_Titles_5_1_1" localSheetId="11">#REF!</definedName>
    <definedName name="Excel_BuiltIn_Print_Titles_5_1_1">#REF!</definedName>
    <definedName name="Excel_BuiltIn_Print_Titles_5_1_1_1" localSheetId="14">#REF!</definedName>
    <definedName name="Excel_BuiltIn_Print_Titles_5_1_1_1" localSheetId="5">#REF!</definedName>
    <definedName name="Excel_BuiltIn_Print_Titles_5_1_1_1" localSheetId="7">#REF!</definedName>
    <definedName name="Excel_BuiltIn_Print_Titles_5_1_1_1" localSheetId="6">#REF!</definedName>
    <definedName name="Excel_BuiltIn_Print_Titles_5_1_1_1" localSheetId="2">#REF!</definedName>
    <definedName name="Excel_BuiltIn_Print_Titles_5_1_1_1" localSheetId="8">#REF!</definedName>
    <definedName name="Excel_BuiltIn_Print_Titles_5_1_1_1" localSheetId="1">#REF!</definedName>
    <definedName name="Excel_BuiltIn_Print_Titles_5_1_1_1" localSheetId="4">#REF!</definedName>
    <definedName name="Excel_BuiltIn_Print_Titles_5_1_1_1" localSheetId="3">#REF!</definedName>
    <definedName name="Excel_BuiltIn_Print_Titles_5_1_1_1" localSheetId="9">#REF!</definedName>
    <definedName name="Excel_BuiltIn_Print_Titles_5_1_1_1" localSheetId="10">#REF!</definedName>
    <definedName name="Excel_BuiltIn_Print_Titles_5_1_1_1" localSheetId="11">#REF!</definedName>
    <definedName name="Excel_BuiltIn_Print_Titles_5_1_1_1">#REF!</definedName>
    <definedName name="Excel_BuiltIn_Print_Titles_6" localSheetId="14">#REF!</definedName>
    <definedName name="Excel_BuiltIn_Print_Titles_6" localSheetId="5">#REF!</definedName>
    <definedName name="Excel_BuiltIn_Print_Titles_6" localSheetId="7">#REF!</definedName>
    <definedName name="Excel_BuiltIn_Print_Titles_6" localSheetId="6">#REF!</definedName>
    <definedName name="Excel_BuiltIn_Print_Titles_6" localSheetId="2">#REF!</definedName>
    <definedName name="Excel_BuiltIn_Print_Titles_6" localSheetId="8">#REF!</definedName>
    <definedName name="Excel_BuiltIn_Print_Titles_6" localSheetId="1">#REF!</definedName>
    <definedName name="Excel_BuiltIn_Print_Titles_6" localSheetId="4">#REF!</definedName>
    <definedName name="Excel_BuiltIn_Print_Titles_6" localSheetId="3">#REF!</definedName>
    <definedName name="Excel_BuiltIn_Print_Titles_6" localSheetId="9">#REF!</definedName>
    <definedName name="Excel_BuiltIn_Print_Titles_6" localSheetId="10">#REF!</definedName>
    <definedName name="Excel_BuiltIn_Print_Titles_6" localSheetId="11">#REF!</definedName>
    <definedName name="Excel_BuiltIn_Print_Titles_6">#REF!</definedName>
    <definedName name="Excel_BuiltIn_Print_Titles_6_1" localSheetId="14">#REF!</definedName>
    <definedName name="Excel_BuiltIn_Print_Titles_6_1" localSheetId="5">#REF!</definedName>
    <definedName name="Excel_BuiltIn_Print_Titles_6_1" localSheetId="7">#REF!</definedName>
    <definedName name="Excel_BuiltIn_Print_Titles_6_1" localSheetId="6">#REF!</definedName>
    <definedName name="Excel_BuiltIn_Print_Titles_6_1" localSheetId="2">#REF!</definedName>
    <definedName name="Excel_BuiltIn_Print_Titles_6_1" localSheetId="8">#REF!</definedName>
    <definedName name="Excel_BuiltIn_Print_Titles_6_1" localSheetId="1">#REF!</definedName>
    <definedName name="Excel_BuiltIn_Print_Titles_6_1" localSheetId="4">#REF!</definedName>
    <definedName name="Excel_BuiltIn_Print_Titles_6_1" localSheetId="3">#REF!</definedName>
    <definedName name="Excel_BuiltIn_Print_Titles_6_1" localSheetId="9">#REF!</definedName>
    <definedName name="Excel_BuiltIn_Print_Titles_6_1" localSheetId="10">#REF!</definedName>
    <definedName name="Excel_BuiltIn_Print_Titles_6_1" localSheetId="11">#REF!</definedName>
    <definedName name="Excel_BuiltIn_Print_Titles_6_1">#REF!</definedName>
    <definedName name="Excel_BuiltIn_Print_Titles_6_1_1" localSheetId="14">#REF!</definedName>
    <definedName name="Excel_BuiltIn_Print_Titles_6_1_1" localSheetId="5">#REF!</definedName>
    <definedName name="Excel_BuiltIn_Print_Titles_6_1_1" localSheetId="7">#REF!</definedName>
    <definedName name="Excel_BuiltIn_Print_Titles_6_1_1" localSheetId="6">#REF!</definedName>
    <definedName name="Excel_BuiltIn_Print_Titles_6_1_1" localSheetId="2">#REF!</definedName>
    <definedName name="Excel_BuiltIn_Print_Titles_6_1_1" localSheetId="8">#REF!</definedName>
    <definedName name="Excel_BuiltIn_Print_Titles_6_1_1" localSheetId="1">#REF!</definedName>
    <definedName name="Excel_BuiltIn_Print_Titles_6_1_1" localSheetId="4">#REF!</definedName>
    <definedName name="Excel_BuiltIn_Print_Titles_6_1_1" localSheetId="3">#REF!</definedName>
    <definedName name="Excel_BuiltIn_Print_Titles_6_1_1" localSheetId="9">#REF!</definedName>
    <definedName name="Excel_BuiltIn_Print_Titles_6_1_1" localSheetId="10">#REF!</definedName>
    <definedName name="Excel_BuiltIn_Print_Titles_6_1_1" localSheetId="11">#REF!</definedName>
    <definedName name="Excel_BuiltIn_Print_Titles_6_1_1">#REF!</definedName>
    <definedName name="Excel_BuiltIn_Print_Titles_7" localSheetId="14">#REF!</definedName>
    <definedName name="Excel_BuiltIn_Print_Titles_7" localSheetId="5">#REF!</definedName>
    <definedName name="Excel_BuiltIn_Print_Titles_7" localSheetId="7">#REF!</definedName>
    <definedName name="Excel_BuiltIn_Print_Titles_7" localSheetId="6">#REF!</definedName>
    <definedName name="Excel_BuiltIn_Print_Titles_7" localSheetId="2">#REF!</definedName>
    <definedName name="Excel_BuiltIn_Print_Titles_7" localSheetId="8">#REF!</definedName>
    <definedName name="Excel_BuiltIn_Print_Titles_7" localSheetId="1">#REF!</definedName>
    <definedName name="Excel_BuiltIn_Print_Titles_7" localSheetId="4">#REF!</definedName>
    <definedName name="Excel_BuiltIn_Print_Titles_7" localSheetId="3">#REF!</definedName>
    <definedName name="Excel_BuiltIn_Print_Titles_7" localSheetId="9">#REF!</definedName>
    <definedName name="Excel_BuiltIn_Print_Titles_7" localSheetId="10">#REF!</definedName>
    <definedName name="Excel_BuiltIn_Print_Titles_7" localSheetId="11">#REF!</definedName>
    <definedName name="Excel_BuiltIn_Print_Titles_7">#REF!</definedName>
    <definedName name="Excel_BuiltIn_Print_Titles_7_1" localSheetId="14">#REF!</definedName>
    <definedName name="Excel_BuiltIn_Print_Titles_7_1" localSheetId="5">#REF!</definedName>
    <definedName name="Excel_BuiltIn_Print_Titles_7_1" localSheetId="7">#REF!</definedName>
    <definedName name="Excel_BuiltIn_Print_Titles_7_1" localSheetId="6">#REF!</definedName>
    <definedName name="Excel_BuiltIn_Print_Titles_7_1" localSheetId="2">#REF!</definedName>
    <definedName name="Excel_BuiltIn_Print_Titles_7_1" localSheetId="8">#REF!</definedName>
    <definedName name="Excel_BuiltIn_Print_Titles_7_1" localSheetId="1">#REF!</definedName>
    <definedName name="Excel_BuiltIn_Print_Titles_7_1" localSheetId="4">#REF!</definedName>
    <definedName name="Excel_BuiltIn_Print_Titles_7_1" localSheetId="3">#REF!</definedName>
    <definedName name="Excel_BuiltIn_Print_Titles_7_1" localSheetId="9">#REF!</definedName>
    <definedName name="Excel_BuiltIn_Print_Titles_7_1" localSheetId="10">#REF!</definedName>
    <definedName name="Excel_BuiltIn_Print_Titles_7_1" localSheetId="11">#REF!</definedName>
    <definedName name="Excel_BuiltIn_Print_Titles_7_1">#REF!</definedName>
    <definedName name="Excel_BuiltIn_Print_Titles_8" localSheetId="14">#REF!</definedName>
    <definedName name="Excel_BuiltIn_Print_Titles_8" localSheetId="5">#REF!</definedName>
    <definedName name="Excel_BuiltIn_Print_Titles_8" localSheetId="7">#REF!</definedName>
    <definedName name="Excel_BuiltIn_Print_Titles_8" localSheetId="6">#REF!</definedName>
    <definedName name="Excel_BuiltIn_Print_Titles_8" localSheetId="2">#REF!</definedName>
    <definedName name="Excel_BuiltIn_Print_Titles_8" localSheetId="8">#REF!</definedName>
    <definedName name="Excel_BuiltIn_Print_Titles_8" localSheetId="1">#REF!</definedName>
    <definedName name="Excel_BuiltIn_Print_Titles_8" localSheetId="4">#REF!</definedName>
    <definedName name="Excel_BuiltIn_Print_Titles_8" localSheetId="3">#REF!</definedName>
    <definedName name="Excel_BuiltIn_Print_Titles_8" localSheetId="9">#REF!</definedName>
    <definedName name="Excel_BuiltIn_Print_Titles_8" localSheetId="10">#REF!</definedName>
    <definedName name="Excel_BuiltIn_Print_Titles_8" localSheetId="11">#REF!</definedName>
    <definedName name="Excel_BuiltIn_Print_Titles_8">#REF!</definedName>
    <definedName name="Excel_BuiltIn_Print_Titles_9" localSheetId="14">#REF!</definedName>
    <definedName name="Excel_BuiltIn_Print_Titles_9" localSheetId="5">#REF!</definedName>
    <definedName name="Excel_BuiltIn_Print_Titles_9" localSheetId="7">#REF!</definedName>
    <definedName name="Excel_BuiltIn_Print_Titles_9" localSheetId="6">#REF!</definedName>
    <definedName name="Excel_BuiltIn_Print_Titles_9" localSheetId="2">#REF!</definedName>
    <definedName name="Excel_BuiltIn_Print_Titles_9" localSheetId="8">#REF!</definedName>
    <definedName name="Excel_BuiltIn_Print_Titles_9" localSheetId="1">#REF!</definedName>
    <definedName name="Excel_BuiltIn_Print_Titles_9" localSheetId="4">#REF!</definedName>
    <definedName name="Excel_BuiltIn_Print_Titles_9" localSheetId="3">#REF!</definedName>
    <definedName name="Excel_BuiltIn_Print_Titles_9" localSheetId="9">#REF!</definedName>
    <definedName name="Excel_BuiltIn_Print_Titles_9" localSheetId="10">#REF!</definedName>
    <definedName name="Excel_BuiltIn_Print_Titles_9" localSheetId="11">#REF!</definedName>
    <definedName name="Excel_BuiltIn_Print_Titles_9">#REF!</definedName>
    <definedName name="Excel_BuiltIn_Print_Titles_9_1" localSheetId="14">#REF!</definedName>
    <definedName name="Excel_BuiltIn_Print_Titles_9_1" localSheetId="5">#REF!</definedName>
    <definedName name="Excel_BuiltIn_Print_Titles_9_1" localSheetId="7">#REF!</definedName>
    <definedName name="Excel_BuiltIn_Print_Titles_9_1" localSheetId="6">#REF!</definedName>
    <definedName name="Excel_BuiltIn_Print_Titles_9_1" localSheetId="2">#REF!</definedName>
    <definedName name="Excel_BuiltIn_Print_Titles_9_1" localSheetId="8">#REF!</definedName>
    <definedName name="Excel_BuiltIn_Print_Titles_9_1" localSheetId="1">#REF!</definedName>
    <definedName name="Excel_BuiltIn_Print_Titles_9_1" localSheetId="4">#REF!</definedName>
    <definedName name="Excel_BuiltIn_Print_Titles_9_1" localSheetId="3">#REF!</definedName>
    <definedName name="Excel_BuiltIn_Print_Titles_9_1" localSheetId="9">#REF!</definedName>
    <definedName name="Excel_BuiltIn_Print_Titles_9_1" localSheetId="10">#REF!</definedName>
    <definedName name="Excel_BuiltIn_Print_Titles_9_1" localSheetId="11">#REF!</definedName>
    <definedName name="Excel_BuiltIn_Print_Titles_9_1">#REF!</definedName>
    <definedName name="FAF" localSheetId="5">#REF!</definedName>
    <definedName name="FAF" localSheetId="7">#REF!</definedName>
    <definedName name="FAF" localSheetId="6">#REF!</definedName>
    <definedName name="FAF" localSheetId="2">#REF!</definedName>
    <definedName name="FAF" localSheetId="8">#REF!</definedName>
    <definedName name="FAF" localSheetId="1">#REF!</definedName>
    <definedName name="FAF" localSheetId="4">#REF!</definedName>
    <definedName name="FAF" localSheetId="3">#REF!</definedName>
    <definedName name="FAF" localSheetId="9">#REF!</definedName>
    <definedName name="FAF" localSheetId="10">#REF!</definedName>
    <definedName name="FAF" localSheetId="11">#REF!</definedName>
    <definedName name="FAF">#REF!</definedName>
    <definedName name="FAMILIAS" localSheetId="14">#REF!</definedName>
    <definedName name="FAMILIAS" localSheetId="5">#REF!</definedName>
    <definedName name="FAMILIAS" localSheetId="7">#REF!</definedName>
    <definedName name="FAMILIAS" localSheetId="6">#REF!</definedName>
    <definedName name="FAMILIAS" localSheetId="2">#REF!</definedName>
    <definedName name="FAMILIAS" localSheetId="8">#REF!</definedName>
    <definedName name="FAMILIAS" localSheetId="1">#REF!</definedName>
    <definedName name="FAMILIAS" localSheetId="4">#REF!</definedName>
    <definedName name="FAMILIAS" localSheetId="3">#REF!</definedName>
    <definedName name="FAMILIAS" localSheetId="9">#REF!</definedName>
    <definedName name="FAMILIAS" localSheetId="10">#REF!</definedName>
    <definedName name="FAMILIAS" localSheetId="11">#REF!</definedName>
    <definedName name="FAMILIAS">#REF!</definedName>
    <definedName name="FDDFASD" localSheetId="14">#REF!</definedName>
    <definedName name="FDDFASD" localSheetId="5">#REF!</definedName>
    <definedName name="FDDFASD" localSheetId="7">#REF!</definedName>
    <definedName name="FDDFASD" localSheetId="6">#REF!</definedName>
    <definedName name="FDDFASD" localSheetId="2">#REF!</definedName>
    <definedName name="FDDFASD" localSheetId="8">#REF!</definedName>
    <definedName name="FDDFASD" localSheetId="1">#REF!</definedName>
    <definedName name="FDDFASD" localSheetId="4">#REF!</definedName>
    <definedName name="FDDFASD" localSheetId="3">#REF!</definedName>
    <definedName name="FDDFASD" localSheetId="9">#REF!</definedName>
    <definedName name="FDDFASD" localSheetId="10">#REF!</definedName>
    <definedName name="FDDFASD" localSheetId="11">#REF!</definedName>
    <definedName name="FDDFASD">#REF!</definedName>
    <definedName name="folha" localSheetId="14">#REF!</definedName>
    <definedName name="folha" localSheetId="5">#REF!</definedName>
    <definedName name="folha" localSheetId="7">#REF!</definedName>
    <definedName name="folha" localSheetId="6">#REF!</definedName>
    <definedName name="folha" localSheetId="2">#REF!</definedName>
    <definedName name="folha" localSheetId="8">#REF!</definedName>
    <definedName name="folha" localSheetId="1">#REF!</definedName>
    <definedName name="folha" localSheetId="4">#REF!</definedName>
    <definedName name="folha" localSheetId="3">#REF!</definedName>
    <definedName name="folha" localSheetId="9">#REF!</definedName>
    <definedName name="folha" localSheetId="10">#REF!</definedName>
    <definedName name="folha" localSheetId="11">#REF!</definedName>
    <definedName name="folha">#REF!</definedName>
    <definedName name="folhas" localSheetId="14">#REF!</definedName>
    <definedName name="folhas" localSheetId="5">#REF!</definedName>
    <definedName name="folhas" localSheetId="7">#REF!</definedName>
    <definedName name="folhas" localSheetId="6">#REF!</definedName>
    <definedName name="folhas" localSheetId="2">#REF!</definedName>
    <definedName name="folhas" localSheetId="8">#REF!</definedName>
    <definedName name="folhas" localSheetId="1">#REF!</definedName>
    <definedName name="folhas" localSheetId="4">#REF!</definedName>
    <definedName name="folhas" localSheetId="3">#REF!</definedName>
    <definedName name="folhas" localSheetId="9">#REF!</definedName>
    <definedName name="folhas" localSheetId="10">#REF!</definedName>
    <definedName name="folhas" localSheetId="11">#REF!</definedName>
    <definedName name="folhas">#REF!</definedName>
    <definedName name="form01a" localSheetId="14">#REF!</definedName>
    <definedName name="form01a" localSheetId="5">#REF!</definedName>
    <definedName name="form01a" localSheetId="7">#REF!</definedName>
    <definedName name="form01a" localSheetId="6">#REF!</definedName>
    <definedName name="form01a" localSheetId="2">#REF!</definedName>
    <definedName name="form01a" localSheetId="8">#REF!</definedName>
    <definedName name="form01a" localSheetId="1">#REF!</definedName>
    <definedName name="form01a" localSheetId="4">#REF!</definedName>
    <definedName name="form01a" localSheetId="3">#REF!</definedName>
    <definedName name="form01a" localSheetId="9">#REF!</definedName>
    <definedName name="form01a" localSheetId="10">#REF!</definedName>
    <definedName name="form01a" localSheetId="11">#REF!</definedName>
    <definedName name="form01a">#REF!</definedName>
    <definedName name="form01b" localSheetId="14">#REF!</definedName>
    <definedName name="form01b" localSheetId="5">#REF!</definedName>
    <definedName name="form01b" localSheetId="7">#REF!</definedName>
    <definedName name="form01b" localSheetId="6">#REF!</definedName>
    <definedName name="form01b" localSheetId="2">#REF!</definedName>
    <definedName name="form01b" localSheetId="8">#REF!</definedName>
    <definedName name="form01b" localSheetId="1">#REF!</definedName>
    <definedName name="form01b" localSheetId="4">#REF!</definedName>
    <definedName name="form01b" localSheetId="3">#REF!</definedName>
    <definedName name="form01b" localSheetId="9">#REF!</definedName>
    <definedName name="form01b" localSheetId="10">#REF!</definedName>
    <definedName name="form01b" localSheetId="11">#REF!</definedName>
    <definedName name="form01b">#REF!</definedName>
    <definedName name="gasdfsdfase" localSheetId="14">#REF!</definedName>
    <definedName name="gasdfsdfase" localSheetId="5">#REF!</definedName>
    <definedName name="gasdfsdfase" localSheetId="7">#REF!</definedName>
    <definedName name="gasdfsdfase" localSheetId="6">#REF!</definedName>
    <definedName name="gasdfsdfase" localSheetId="2">#REF!</definedName>
    <definedName name="gasdfsdfase" localSheetId="8">#REF!</definedName>
    <definedName name="gasdfsdfase" localSheetId="1">#REF!</definedName>
    <definedName name="gasdfsdfase" localSheetId="4">#REF!</definedName>
    <definedName name="gasdfsdfase" localSheetId="3">#REF!</definedName>
    <definedName name="gasdfsdfase" localSheetId="9">#REF!</definedName>
    <definedName name="gasdfsdfase" localSheetId="10">#REF!</definedName>
    <definedName name="gasdfsdfase" localSheetId="11">#REF!</definedName>
    <definedName name="gasdfsdfase">#REF!</definedName>
    <definedName name="gfhfgh" localSheetId="14">#REF!</definedName>
    <definedName name="gfhfgh" localSheetId="5">#REF!</definedName>
    <definedName name="gfhfgh" localSheetId="7">#REF!</definedName>
    <definedName name="gfhfgh" localSheetId="6">#REF!</definedName>
    <definedName name="gfhfgh" localSheetId="2">#REF!</definedName>
    <definedName name="gfhfgh" localSheetId="8">#REF!</definedName>
    <definedName name="gfhfgh" localSheetId="1">#REF!</definedName>
    <definedName name="gfhfgh" localSheetId="4">#REF!</definedName>
    <definedName name="gfhfgh" localSheetId="3">#REF!</definedName>
    <definedName name="gfhfgh" localSheetId="9">#REF!</definedName>
    <definedName name="gfhfgh" localSheetId="10">#REF!</definedName>
    <definedName name="gfhfgh" localSheetId="11">#REF!</definedName>
    <definedName name="gfhfgh">#REF!</definedName>
    <definedName name="gfhfgh___6" localSheetId="14">#REF!</definedName>
    <definedName name="gfhfgh___6" localSheetId="5">#REF!</definedName>
    <definedName name="gfhfgh___6" localSheetId="7">#REF!</definedName>
    <definedName name="gfhfgh___6" localSheetId="6">#REF!</definedName>
    <definedName name="gfhfgh___6" localSheetId="2">#REF!</definedName>
    <definedName name="gfhfgh___6" localSheetId="8">#REF!</definedName>
    <definedName name="gfhfgh___6" localSheetId="1">#REF!</definedName>
    <definedName name="gfhfgh___6" localSheetId="4">#REF!</definedName>
    <definedName name="gfhfgh___6" localSheetId="3">#REF!</definedName>
    <definedName name="gfhfgh___6" localSheetId="9">#REF!</definedName>
    <definedName name="gfhfgh___6" localSheetId="10">#REF!</definedName>
    <definedName name="gfhfgh___6" localSheetId="11">#REF!</definedName>
    <definedName name="gfhfgh___6">#REF!</definedName>
    <definedName name="gfhfgh___6_1" localSheetId="14">#REF!</definedName>
    <definedName name="gfhfgh___6_1" localSheetId="5">#REF!</definedName>
    <definedName name="gfhfgh___6_1" localSheetId="7">#REF!</definedName>
    <definedName name="gfhfgh___6_1" localSheetId="6">#REF!</definedName>
    <definedName name="gfhfgh___6_1" localSheetId="2">#REF!</definedName>
    <definedName name="gfhfgh___6_1" localSheetId="8">#REF!</definedName>
    <definedName name="gfhfgh___6_1" localSheetId="1">#REF!</definedName>
    <definedName name="gfhfgh___6_1" localSheetId="4">#REF!</definedName>
    <definedName name="gfhfgh___6_1" localSheetId="3">#REF!</definedName>
    <definedName name="gfhfgh___6_1" localSheetId="9">#REF!</definedName>
    <definedName name="gfhfgh___6_1" localSheetId="10">#REF!</definedName>
    <definedName name="gfhfgh___6_1" localSheetId="11">#REF!</definedName>
    <definedName name="gfhfgh___6_1">#REF!</definedName>
    <definedName name="gfhfgh___6_1_1" localSheetId="14">#REF!</definedName>
    <definedName name="gfhfgh___6_1_1" localSheetId="5">#REF!</definedName>
    <definedName name="gfhfgh___6_1_1" localSheetId="7">#REF!</definedName>
    <definedName name="gfhfgh___6_1_1" localSheetId="6">#REF!</definedName>
    <definedName name="gfhfgh___6_1_1" localSheetId="2">#REF!</definedName>
    <definedName name="gfhfgh___6_1_1" localSheetId="8">#REF!</definedName>
    <definedName name="gfhfgh___6_1_1" localSheetId="1">#REF!</definedName>
    <definedName name="gfhfgh___6_1_1" localSheetId="4">#REF!</definedName>
    <definedName name="gfhfgh___6_1_1" localSheetId="3">#REF!</definedName>
    <definedName name="gfhfgh___6_1_1" localSheetId="9">#REF!</definedName>
    <definedName name="gfhfgh___6_1_1" localSheetId="10">#REF!</definedName>
    <definedName name="gfhfgh___6_1_1" localSheetId="11">#REF!</definedName>
    <definedName name="gfhfgh___6_1_1">#REF!</definedName>
    <definedName name="gfhfgh_1" localSheetId="14">#REF!</definedName>
    <definedName name="gfhfgh_1" localSheetId="5">#REF!</definedName>
    <definedName name="gfhfgh_1" localSheetId="7">#REF!</definedName>
    <definedName name="gfhfgh_1" localSheetId="6">#REF!</definedName>
    <definedName name="gfhfgh_1" localSheetId="2">#REF!</definedName>
    <definedName name="gfhfgh_1" localSheetId="8">#REF!</definedName>
    <definedName name="gfhfgh_1" localSheetId="1">#REF!</definedName>
    <definedName name="gfhfgh_1" localSheetId="4">#REF!</definedName>
    <definedName name="gfhfgh_1" localSheetId="3">#REF!</definedName>
    <definedName name="gfhfgh_1" localSheetId="9">#REF!</definedName>
    <definedName name="gfhfgh_1" localSheetId="10">#REF!</definedName>
    <definedName name="gfhfgh_1" localSheetId="11">#REF!</definedName>
    <definedName name="gfhfgh_1">#REF!</definedName>
    <definedName name="gfhfgh_1_1" localSheetId="14">#REF!</definedName>
    <definedName name="gfhfgh_1_1" localSheetId="5">#REF!</definedName>
    <definedName name="gfhfgh_1_1" localSheetId="7">#REF!</definedName>
    <definedName name="gfhfgh_1_1" localSheetId="6">#REF!</definedName>
    <definedName name="gfhfgh_1_1" localSheetId="2">#REF!</definedName>
    <definedName name="gfhfgh_1_1" localSheetId="8">#REF!</definedName>
    <definedName name="gfhfgh_1_1" localSheetId="1">#REF!</definedName>
    <definedName name="gfhfgh_1_1" localSheetId="4">#REF!</definedName>
    <definedName name="gfhfgh_1_1" localSheetId="3">#REF!</definedName>
    <definedName name="gfhfgh_1_1" localSheetId="9">#REF!</definedName>
    <definedName name="gfhfgh_1_1" localSheetId="10">#REF!</definedName>
    <definedName name="gfhfgh_1_1" localSheetId="11">#REF!</definedName>
    <definedName name="gfhfgh_1_1">#REF!</definedName>
    <definedName name="GGGG" localSheetId="14">#REF!</definedName>
    <definedName name="GGGG" localSheetId="5">#REF!</definedName>
    <definedName name="GGGG" localSheetId="7">#REF!</definedName>
    <definedName name="GGGG" localSheetId="6">#REF!</definedName>
    <definedName name="GGGG" localSheetId="2">#REF!</definedName>
    <definedName name="GGGG" localSheetId="8">#REF!</definedName>
    <definedName name="GGGG" localSheetId="1">#REF!</definedName>
    <definedName name="GGGG" localSheetId="4">#REF!</definedName>
    <definedName name="GGGG" localSheetId="3">#REF!</definedName>
    <definedName name="GGGG" localSheetId="9">#REF!</definedName>
    <definedName name="GGGG" localSheetId="10">#REF!</definedName>
    <definedName name="GGGG" localSheetId="11">#REF!</definedName>
    <definedName name="GGGG">#REF!</definedName>
    <definedName name="hjjhj" localSheetId="14">#REF!</definedName>
    <definedName name="hjjhj" localSheetId="5">#REF!</definedName>
    <definedName name="hjjhj" localSheetId="7">#REF!</definedName>
    <definedName name="hjjhj" localSheetId="6">#REF!</definedName>
    <definedName name="hjjhj" localSheetId="2">#REF!</definedName>
    <definedName name="hjjhj" localSheetId="8">#REF!</definedName>
    <definedName name="hjjhj" localSheetId="1">#REF!</definedName>
    <definedName name="hjjhj" localSheetId="4">#REF!</definedName>
    <definedName name="hjjhj" localSheetId="3">#REF!</definedName>
    <definedName name="hjjhj" localSheetId="9">#REF!</definedName>
    <definedName name="hjjhj" localSheetId="10">#REF!</definedName>
    <definedName name="hjjhj" localSheetId="11">#REF!</definedName>
    <definedName name="hjjhj">#REF!</definedName>
    <definedName name="hjjhj_1" localSheetId="14">#REF!</definedName>
    <definedName name="hjjhj_1" localSheetId="5">#REF!</definedName>
    <definedName name="hjjhj_1" localSheetId="7">#REF!</definedName>
    <definedName name="hjjhj_1" localSheetId="6">#REF!</definedName>
    <definedName name="hjjhj_1" localSheetId="2">#REF!</definedName>
    <definedName name="hjjhj_1" localSheetId="8">#REF!</definedName>
    <definedName name="hjjhj_1" localSheetId="1">#REF!</definedName>
    <definedName name="hjjhj_1" localSheetId="4">#REF!</definedName>
    <definedName name="hjjhj_1" localSheetId="3">#REF!</definedName>
    <definedName name="hjjhj_1" localSheetId="9">#REF!</definedName>
    <definedName name="hjjhj_1" localSheetId="10">#REF!</definedName>
    <definedName name="hjjhj_1" localSheetId="11">#REF!</definedName>
    <definedName name="hjjhj_1">#REF!</definedName>
    <definedName name="hjjhj_1_1" localSheetId="14">#REF!</definedName>
    <definedName name="hjjhj_1_1" localSheetId="5">#REF!</definedName>
    <definedName name="hjjhj_1_1" localSheetId="7">#REF!</definedName>
    <definedName name="hjjhj_1_1" localSheetId="6">#REF!</definedName>
    <definedName name="hjjhj_1_1" localSheetId="2">#REF!</definedName>
    <definedName name="hjjhj_1_1" localSheetId="8">#REF!</definedName>
    <definedName name="hjjhj_1_1" localSheetId="1">#REF!</definedName>
    <definedName name="hjjhj_1_1" localSheetId="4">#REF!</definedName>
    <definedName name="hjjhj_1_1" localSheetId="3">#REF!</definedName>
    <definedName name="hjjhj_1_1" localSheetId="9">#REF!</definedName>
    <definedName name="hjjhj_1_1" localSheetId="10">#REF!</definedName>
    <definedName name="hjjhj_1_1" localSheetId="11">#REF!</definedName>
    <definedName name="hjjhj_1_1">#REF!</definedName>
    <definedName name="ITEM">[4]Plan1!$E$3:$E$5</definedName>
    <definedName name="JOBINFO" localSheetId="14">#REF!</definedName>
    <definedName name="JOBINFO" localSheetId="5">#REF!</definedName>
    <definedName name="JOBINFO" localSheetId="7">#REF!</definedName>
    <definedName name="JOBINFO" localSheetId="6">#REF!</definedName>
    <definedName name="JOBINFO" localSheetId="2">#REF!</definedName>
    <definedName name="JOBINFO" localSheetId="8">#REF!</definedName>
    <definedName name="JOBINFO" localSheetId="1">#REF!</definedName>
    <definedName name="JOBINFO" localSheetId="4">#REF!</definedName>
    <definedName name="JOBINFO" localSheetId="3">#REF!</definedName>
    <definedName name="JOBINFO" localSheetId="9">#REF!</definedName>
    <definedName name="JOBINFO" localSheetId="10">#REF!</definedName>
    <definedName name="JOBINFO" localSheetId="11">#REF!</definedName>
    <definedName name="JOBINFO">#REF!</definedName>
    <definedName name="JUR" localSheetId="14">#REF!</definedName>
    <definedName name="JUR" localSheetId="5">#REF!</definedName>
    <definedName name="JUR" localSheetId="7">#REF!</definedName>
    <definedName name="JUR" localSheetId="6">#REF!</definedName>
    <definedName name="JUR" localSheetId="2">#REF!</definedName>
    <definedName name="JUR" localSheetId="8">#REF!</definedName>
    <definedName name="JUR" localSheetId="1">#REF!</definedName>
    <definedName name="JUR" localSheetId="4">#REF!</definedName>
    <definedName name="JUR" localSheetId="3">#REF!</definedName>
    <definedName name="JUR" localSheetId="9">#REF!</definedName>
    <definedName name="JUR" localSheetId="10">#REF!</definedName>
    <definedName name="JUR" localSheetId="11">#REF!</definedName>
    <definedName name="JUR">#REF!</definedName>
    <definedName name="LL" localSheetId="14">#REF!</definedName>
    <definedName name="LL" localSheetId="5">#REF!</definedName>
    <definedName name="LL" localSheetId="7">#REF!</definedName>
    <definedName name="LL" localSheetId="6">#REF!</definedName>
    <definedName name="LL" localSheetId="2">#REF!</definedName>
    <definedName name="LL" localSheetId="8">#REF!</definedName>
    <definedName name="LL" localSheetId="1">#REF!</definedName>
    <definedName name="LL" localSheetId="4">#REF!</definedName>
    <definedName name="LL" localSheetId="3">#REF!</definedName>
    <definedName name="LL" localSheetId="9">#REF!</definedName>
    <definedName name="LL" localSheetId="10">#REF!</definedName>
    <definedName name="LL" localSheetId="11">#REF!</definedName>
    <definedName name="LL">#REF!</definedName>
    <definedName name="LL_1" localSheetId="14">#REF!</definedName>
    <definedName name="LL_1" localSheetId="5">#REF!</definedName>
    <definedName name="LL_1" localSheetId="7">#REF!</definedName>
    <definedName name="LL_1" localSheetId="6">#REF!</definedName>
    <definedName name="LL_1" localSheetId="2">#REF!</definedName>
    <definedName name="LL_1" localSheetId="8">#REF!</definedName>
    <definedName name="LL_1" localSheetId="1">#REF!</definedName>
    <definedName name="LL_1" localSheetId="4">#REF!</definedName>
    <definedName name="LL_1" localSheetId="3">#REF!</definedName>
    <definedName name="LL_1" localSheetId="9">#REF!</definedName>
    <definedName name="LL_1" localSheetId="10">#REF!</definedName>
    <definedName name="LL_1" localSheetId="11">#REF!</definedName>
    <definedName name="LL_1">#REF!</definedName>
    <definedName name="LL_1_1" localSheetId="14">#REF!</definedName>
    <definedName name="LL_1_1" localSheetId="5">#REF!</definedName>
    <definedName name="LL_1_1" localSheetId="7">#REF!</definedName>
    <definedName name="LL_1_1" localSheetId="6">#REF!</definedName>
    <definedName name="LL_1_1" localSheetId="2">#REF!</definedName>
    <definedName name="LL_1_1" localSheetId="8">#REF!</definedName>
    <definedName name="LL_1_1" localSheetId="1">#REF!</definedName>
    <definedName name="LL_1_1" localSheetId="4">#REF!</definedName>
    <definedName name="LL_1_1" localSheetId="3">#REF!</definedName>
    <definedName name="LL_1_1" localSheetId="9">#REF!</definedName>
    <definedName name="LL_1_1" localSheetId="10">#REF!</definedName>
    <definedName name="LL_1_1" localSheetId="11">#REF!</definedName>
    <definedName name="LL_1_1">#REF!</definedName>
    <definedName name="MmExcelLinker_CBF3F7D5_5F0E_4EA5_B59F_34028F0F12D2">[5]ADMI_25.01!$G$48:$G$48</definedName>
    <definedName name="mmmmmm" localSheetId="14">#REF!</definedName>
    <definedName name="mmmmmm" localSheetId="5">#REF!</definedName>
    <definedName name="mmmmmm" localSheetId="7">#REF!</definedName>
    <definedName name="mmmmmm" localSheetId="6">#REF!</definedName>
    <definedName name="mmmmmm" localSheetId="2">#REF!</definedName>
    <definedName name="mmmmmm" localSheetId="8">#REF!</definedName>
    <definedName name="mmmmmm" localSheetId="1">#REF!</definedName>
    <definedName name="mmmmmm" localSheetId="4">#REF!</definedName>
    <definedName name="mmmmmm" localSheetId="3">#REF!</definedName>
    <definedName name="mmmmmm" localSheetId="9">#REF!</definedName>
    <definedName name="mmmmmm" localSheetId="10">#REF!</definedName>
    <definedName name="mmmmmm" localSheetId="11">#REF!</definedName>
    <definedName name="mmmmmm">#REF!</definedName>
    <definedName name="numcond1" localSheetId="14">#REF!</definedName>
    <definedName name="numcond1" localSheetId="5">#REF!</definedName>
    <definedName name="numcond1" localSheetId="7">#REF!</definedName>
    <definedName name="numcond1" localSheetId="6">#REF!</definedName>
    <definedName name="numcond1" localSheetId="2">#REF!</definedName>
    <definedName name="numcond1" localSheetId="8">#REF!</definedName>
    <definedName name="numcond1" localSheetId="1">#REF!</definedName>
    <definedName name="numcond1" localSheetId="4">#REF!</definedName>
    <definedName name="numcond1" localSheetId="3">#REF!</definedName>
    <definedName name="numcond1" localSheetId="9">#REF!</definedName>
    <definedName name="numcond1" localSheetId="10">#REF!</definedName>
    <definedName name="numcond1" localSheetId="11">#REF!</definedName>
    <definedName name="numcond1">#REF!</definedName>
    <definedName name="numcond3" localSheetId="14">#REF!</definedName>
    <definedName name="numcond3" localSheetId="5">#REF!</definedName>
    <definedName name="numcond3" localSheetId="7">#REF!</definedName>
    <definedName name="numcond3" localSheetId="6">#REF!</definedName>
    <definedName name="numcond3" localSheetId="2">#REF!</definedName>
    <definedName name="numcond3" localSheetId="8">#REF!</definedName>
    <definedName name="numcond3" localSheetId="1">#REF!</definedName>
    <definedName name="numcond3" localSheetId="4">#REF!</definedName>
    <definedName name="numcond3" localSheetId="3">#REF!</definedName>
    <definedName name="numcond3" localSheetId="9">#REF!</definedName>
    <definedName name="numcond3" localSheetId="10">#REF!</definedName>
    <definedName name="numcond3" localSheetId="11">#REF!</definedName>
    <definedName name="numcond3">#REF!</definedName>
    <definedName name="Pfim0" localSheetId="14">#REF!</definedName>
    <definedName name="Pfim0" localSheetId="5">#REF!</definedName>
    <definedName name="Pfim0" localSheetId="7">#REF!</definedName>
    <definedName name="Pfim0" localSheetId="6">#REF!</definedName>
    <definedName name="Pfim0" localSheetId="2">#REF!</definedName>
    <definedName name="Pfim0" localSheetId="8">#REF!</definedName>
    <definedName name="Pfim0" localSheetId="1">#REF!</definedName>
    <definedName name="Pfim0" localSheetId="4">#REF!</definedName>
    <definedName name="Pfim0" localSheetId="3">#REF!</definedName>
    <definedName name="Pfim0" localSheetId="9">#REF!</definedName>
    <definedName name="Pfim0" localSheetId="10">#REF!</definedName>
    <definedName name="Pfim0" localSheetId="11">#REF!</definedName>
    <definedName name="Pfim0">#REF!</definedName>
    <definedName name="Pfim0a" localSheetId="14">#REF!</definedName>
    <definedName name="Pfim0a" localSheetId="5">#REF!</definedName>
    <definedName name="Pfim0a" localSheetId="7">#REF!</definedName>
    <definedName name="Pfim0a" localSheetId="6">#REF!</definedName>
    <definedName name="Pfim0a" localSheetId="2">#REF!</definedName>
    <definedName name="Pfim0a" localSheetId="8">#REF!</definedName>
    <definedName name="Pfim0a" localSheetId="1">#REF!</definedName>
    <definedName name="Pfim0a" localSheetId="4">#REF!</definedName>
    <definedName name="Pfim0a" localSheetId="3">#REF!</definedName>
    <definedName name="Pfim0a" localSheetId="9">#REF!</definedName>
    <definedName name="Pfim0a" localSheetId="10">#REF!</definedName>
    <definedName name="Pfim0a" localSheetId="11">#REF!</definedName>
    <definedName name="Pfim0a">#REF!</definedName>
    <definedName name="Pfim1" localSheetId="14">#REF!</definedName>
    <definedName name="Pfim1" localSheetId="5">#REF!</definedName>
    <definedName name="Pfim1" localSheetId="7">#REF!</definedName>
    <definedName name="Pfim1" localSheetId="6">#REF!</definedName>
    <definedName name="Pfim1" localSheetId="2">#REF!</definedName>
    <definedName name="Pfim1" localSheetId="8">#REF!</definedName>
    <definedName name="Pfim1" localSheetId="1">#REF!</definedName>
    <definedName name="Pfim1" localSheetId="4">#REF!</definedName>
    <definedName name="Pfim1" localSheetId="3">#REF!</definedName>
    <definedName name="Pfim1" localSheetId="9">#REF!</definedName>
    <definedName name="Pfim1" localSheetId="10">#REF!</definedName>
    <definedName name="Pfim1" localSheetId="11">#REF!</definedName>
    <definedName name="Pfim1">#REF!</definedName>
    <definedName name="Print_Area_MI" localSheetId="14">#REF!</definedName>
    <definedName name="Print_Area_MI" localSheetId="5">#REF!</definedName>
    <definedName name="Print_Area_MI" localSheetId="7">#REF!</definedName>
    <definedName name="Print_Area_MI" localSheetId="6">#REF!</definedName>
    <definedName name="Print_Area_MI" localSheetId="2">#REF!</definedName>
    <definedName name="Print_Area_MI" localSheetId="8">#REF!</definedName>
    <definedName name="Print_Area_MI" localSheetId="1">#REF!</definedName>
    <definedName name="Print_Area_MI" localSheetId="4">#REF!</definedName>
    <definedName name="Print_Area_MI" localSheetId="3">#REF!</definedName>
    <definedName name="Print_Area_MI" localSheetId="9">#REF!</definedName>
    <definedName name="Print_Area_MI" localSheetId="10">#REF!</definedName>
    <definedName name="Print_Area_MI" localSheetId="11">#REF!</definedName>
    <definedName name="Print_Area_MI">#REF!</definedName>
    <definedName name="Print_Titles_MI" localSheetId="14">#REF!</definedName>
    <definedName name="Print_Titles_MI" localSheetId="5">#REF!</definedName>
    <definedName name="Print_Titles_MI" localSheetId="7">#REF!</definedName>
    <definedName name="Print_Titles_MI" localSheetId="6">#REF!</definedName>
    <definedName name="Print_Titles_MI" localSheetId="2">#REF!</definedName>
    <definedName name="Print_Titles_MI" localSheetId="8">#REF!</definedName>
    <definedName name="Print_Titles_MI" localSheetId="1">#REF!</definedName>
    <definedName name="Print_Titles_MI" localSheetId="4">#REF!</definedName>
    <definedName name="Print_Titles_MI" localSheetId="3">#REF!</definedName>
    <definedName name="Print_Titles_MI" localSheetId="9">#REF!</definedName>
    <definedName name="Print_Titles_MI" localSheetId="10">#REF!</definedName>
    <definedName name="Print_Titles_MI" localSheetId="11">#REF!</definedName>
    <definedName name="Print_Titles_MI">#REF!</definedName>
    <definedName name="Rev" localSheetId="14">#REF!</definedName>
    <definedName name="Rev" localSheetId="5">#REF!</definedName>
    <definedName name="Rev" localSheetId="7">#REF!</definedName>
    <definedName name="Rev" localSheetId="6">#REF!</definedName>
    <definedName name="Rev" localSheetId="2">#REF!</definedName>
    <definedName name="Rev" localSheetId="8">#REF!</definedName>
    <definedName name="Rev" localSheetId="1">#REF!</definedName>
    <definedName name="Rev" localSheetId="4">#REF!</definedName>
    <definedName name="Rev" localSheetId="3">#REF!</definedName>
    <definedName name="Rev" localSheetId="9">#REF!</definedName>
    <definedName name="Rev" localSheetId="10">#REF!</definedName>
    <definedName name="Rev" localSheetId="11">#REF!</definedName>
    <definedName name="Rev">#REF!</definedName>
    <definedName name="RRRR" localSheetId="14">#REF!</definedName>
    <definedName name="RRRR" localSheetId="5">#REF!</definedName>
    <definedName name="RRRR" localSheetId="7">#REF!</definedName>
    <definedName name="RRRR" localSheetId="6">#REF!</definedName>
    <definedName name="RRRR" localSheetId="2">#REF!</definedName>
    <definedName name="RRRR" localSheetId="8">#REF!</definedName>
    <definedName name="RRRR" localSheetId="1">#REF!</definedName>
    <definedName name="RRRR" localSheetId="4">#REF!</definedName>
    <definedName name="RRRR" localSheetId="3">#REF!</definedName>
    <definedName name="RRRR" localSheetId="9">#REF!</definedName>
    <definedName name="RRRR" localSheetId="10">#REF!</definedName>
    <definedName name="RRRR" localSheetId="11">#REF!</definedName>
    <definedName name="RRRR">#REF!</definedName>
    <definedName name="S" localSheetId="14">#REF!</definedName>
    <definedName name="S" localSheetId="5">#REF!</definedName>
    <definedName name="S" localSheetId="7">#REF!</definedName>
    <definedName name="S" localSheetId="6">#REF!</definedName>
    <definedName name="S" localSheetId="2">#REF!</definedName>
    <definedName name="S" localSheetId="8">#REF!</definedName>
    <definedName name="S" localSheetId="1">#REF!</definedName>
    <definedName name="S" localSheetId="4">#REF!</definedName>
    <definedName name="S" localSheetId="3">#REF!</definedName>
    <definedName name="S" localSheetId="9">#REF!</definedName>
    <definedName name="S" localSheetId="10">#REF!</definedName>
    <definedName name="S" localSheetId="11">#REF!</definedName>
    <definedName name="S">#REF!</definedName>
    <definedName name="sd" localSheetId="14">#REF!</definedName>
    <definedName name="sd" localSheetId="5">#REF!</definedName>
    <definedName name="sd" localSheetId="7">#REF!</definedName>
    <definedName name="sd" localSheetId="6">#REF!</definedName>
    <definedName name="sd" localSheetId="2">#REF!</definedName>
    <definedName name="sd" localSheetId="8">#REF!</definedName>
    <definedName name="sd" localSheetId="1">#REF!</definedName>
    <definedName name="sd" localSheetId="4">#REF!</definedName>
    <definedName name="sd" localSheetId="3">#REF!</definedName>
    <definedName name="sd" localSheetId="9">#REF!</definedName>
    <definedName name="sd" localSheetId="10">#REF!</definedName>
    <definedName name="sd" localSheetId="11">#REF!</definedName>
    <definedName name="sd">#REF!</definedName>
    <definedName name="SDF" localSheetId="14">#REF!</definedName>
    <definedName name="SDF" localSheetId="5">#REF!</definedName>
    <definedName name="SDF" localSheetId="7">#REF!</definedName>
    <definedName name="SDF" localSheetId="6">#REF!</definedName>
    <definedName name="SDF" localSheetId="2">#REF!</definedName>
    <definedName name="SDF" localSheetId="8">#REF!</definedName>
    <definedName name="SDF" localSheetId="1">#REF!</definedName>
    <definedName name="SDF" localSheetId="4">#REF!</definedName>
    <definedName name="SDF" localSheetId="3">#REF!</definedName>
    <definedName name="SDF" localSheetId="9">#REF!</definedName>
    <definedName name="SDF" localSheetId="10">#REF!</definedName>
    <definedName name="SDF" localSheetId="11">#REF!</definedName>
    <definedName name="SDF">#REF!</definedName>
    <definedName name="SDFDSF" localSheetId="14">#REF!</definedName>
    <definedName name="SDFDSF" localSheetId="5">#REF!</definedName>
    <definedName name="SDFDSF" localSheetId="7">#REF!</definedName>
    <definedName name="SDFDSF" localSheetId="6">#REF!</definedName>
    <definedName name="SDFDSF" localSheetId="2">#REF!</definedName>
    <definedName name="SDFDSF" localSheetId="8">#REF!</definedName>
    <definedName name="SDFDSF" localSheetId="1">#REF!</definedName>
    <definedName name="SDFDSF" localSheetId="4">#REF!</definedName>
    <definedName name="SDFDSF" localSheetId="3">#REF!</definedName>
    <definedName name="SDFDSF" localSheetId="9">#REF!</definedName>
    <definedName name="SDFDSF" localSheetId="10">#REF!</definedName>
    <definedName name="SDFDSF" localSheetId="11">#REF!</definedName>
    <definedName name="SDFDSF">#REF!</definedName>
    <definedName name="Semnome" localSheetId="14">#REF!</definedName>
    <definedName name="Semnome" localSheetId="5">#REF!</definedName>
    <definedName name="Semnome" localSheetId="7">#REF!</definedName>
    <definedName name="Semnome" localSheetId="6">#REF!</definedName>
    <definedName name="Semnome" localSheetId="2">#REF!</definedName>
    <definedName name="Semnome" localSheetId="8">#REF!</definedName>
    <definedName name="Semnome" localSheetId="1">#REF!</definedName>
    <definedName name="Semnome" localSheetId="4">#REF!</definedName>
    <definedName name="Semnome" localSheetId="3">#REF!</definedName>
    <definedName name="Semnome" localSheetId="9">#REF!</definedName>
    <definedName name="Semnome" localSheetId="10">#REF!</definedName>
    <definedName name="Semnome" localSheetId="11">#REF!</definedName>
    <definedName name="Semnome">#REF!</definedName>
    <definedName name="Semnome___0" localSheetId="14">#REF!</definedName>
    <definedName name="Semnome___0" localSheetId="5">#REF!</definedName>
    <definedName name="Semnome___0" localSheetId="7">#REF!</definedName>
    <definedName name="Semnome___0" localSheetId="6">#REF!</definedName>
    <definedName name="Semnome___0" localSheetId="2">#REF!</definedName>
    <definedName name="Semnome___0" localSheetId="8">#REF!</definedName>
    <definedName name="Semnome___0" localSheetId="1">#REF!</definedName>
    <definedName name="Semnome___0" localSheetId="4">#REF!</definedName>
    <definedName name="Semnome___0" localSheetId="3">#REF!</definedName>
    <definedName name="Semnome___0" localSheetId="9">#REF!</definedName>
    <definedName name="Semnome___0" localSheetId="10">#REF!</definedName>
    <definedName name="Semnome___0" localSheetId="11">#REF!</definedName>
    <definedName name="Semnome___0">#REF!</definedName>
    <definedName name="Semnome___0___0" localSheetId="14">#REF!</definedName>
    <definedName name="Semnome___0___0" localSheetId="5">#REF!</definedName>
    <definedName name="Semnome___0___0" localSheetId="7">#REF!</definedName>
    <definedName name="Semnome___0___0" localSheetId="6">#REF!</definedName>
    <definedName name="Semnome___0___0" localSheetId="2">#REF!</definedName>
    <definedName name="Semnome___0___0" localSheetId="8">#REF!</definedName>
    <definedName name="Semnome___0___0" localSheetId="1">#REF!</definedName>
    <definedName name="Semnome___0___0" localSheetId="4">#REF!</definedName>
    <definedName name="Semnome___0___0" localSheetId="3">#REF!</definedName>
    <definedName name="Semnome___0___0" localSheetId="9">#REF!</definedName>
    <definedName name="Semnome___0___0" localSheetId="10">#REF!</definedName>
    <definedName name="Semnome___0___0" localSheetId="11">#REF!</definedName>
    <definedName name="Semnome___0___0">#REF!</definedName>
    <definedName name="Semnome___0___0___0" localSheetId="14">#REF!</definedName>
    <definedName name="Semnome___0___0___0" localSheetId="5">#REF!</definedName>
    <definedName name="Semnome___0___0___0" localSheetId="7">#REF!</definedName>
    <definedName name="Semnome___0___0___0" localSheetId="6">#REF!</definedName>
    <definedName name="Semnome___0___0___0" localSheetId="2">#REF!</definedName>
    <definedName name="Semnome___0___0___0" localSheetId="8">#REF!</definedName>
    <definedName name="Semnome___0___0___0" localSheetId="1">#REF!</definedName>
    <definedName name="Semnome___0___0___0" localSheetId="4">#REF!</definedName>
    <definedName name="Semnome___0___0___0" localSheetId="3">#REF!</definedName>
    <definedName name="Semnome___0___0___0" localSheetId="9">#REF!</definedName>
    <definedName name="Semnome___0___0___0" localSheetId="10">#REF!</definedName>
    <definedName name="Semnome___0___0___0" localSheetId="11">#REF!</definedName>
    <definedName name="Semnome___0___0___0">#REF!</definedName>
    <definedName name="Semnome___0___0___0___0" localSheetId="14">#REF!</definedName>
    <definedName name="Semnome___0___0___0___0" localSheetId="5">#REF!</definedName>
    <definedName name="Semnome___0___0___0___0" localSheetId="7">#REF!</definedName>
    <definedName name="Semnome___0___0___0___0" localSheetId="6">#REF!</definedName>
    <definedName name="Semnome___0___0___0___0" localSheetId="2">#REF!</definedName>
    <definedName name="Semnome___0___0___0___0" localSheetId="8">#REF!</definedName>
    <definedName name="Semnome___0___0___0___0" localSheetId="1">#REF!</definedName>
    <definedName name="Semnome___0___0___0___0" localSheetId="4">#REF!</definedName>
    <definedName name="Semnome___0___0___0___0" localSheetId="3">#REF!</definedName>
    <definedName name="Semnome___0___0___0___0" localSheetId="9">#REF!</definedName>
    <definedName name="Semnome___0___0___0___0" localSheetId="10">#REF!</definedName>
    <definedName name="Semnome___0___0___0___0" localSheetId="11">#REF!</definedName>
    <definedName name="Semnome___0___0___0___0">#REF!</definedName>
    <definedName name="Semnome___0___0___0___0___0" localSheetId="14">#REF!</definedName>
    <definedName name="Semnome___0___0___0___0___0" localSheetId="5">#REF!</definedName>
    <definedName name="Semnome___0___0___0___0___0" localSheetId="7">#REF!</definedName>
    <definedName name="Semnome___0___0___0___0___0" localSheetId="6">#REF!</definedName>
    <definedName name="Semnome___0___0___0___0___0" localSheetId="2">#REF!</definedName>
    <definedName name="Semnome___0___0___0___0___0" localSheetId="8">#REF!</definedName>
    <definedName name="Semnome___0___0___0___0___0" localSheetId="1">#REF!</definedName>
    <definedName name="Semnome___0___0___0___0___0" localSheetId="4">#REF!</definedName>
    <definedName name="Semnome___0___0___0___0___0" localSheetId="3">#REF!</definedName>
    <definedName name="Semnome___0___0___0___0___0" localSheetId="9">#REF!</definedName>
    <definedName name="Semnome___0___0___0___0___0" localSheetId="10">#REF!</definedName>
    <definedName name="Semnome___0___0___0___0___0" localSheetId="11">#REF!</definedName>
    <definedName name="Semnome___0___0___0___0___0">#REF!</definedName>
    <definedName name="Semnome___0___0___0___0___0___0" localSheetId="14">#REF!</definedName>
    <definedName name="Semnome___0___0___0___0___0___0" localSheetId="5">#REF!</definedName>
    <definedName name="Semnome___0___0___0___0___0___0" localSheetId="7">#REF!</definedName>
    <definedName name="Semnome___0___0___0___0___0___0" localSheetId="6">#REF!</definedName>
    <definedName name="Semnome___0___0___0___0___0___0" localSheetId="2">#REF!</definedName>
    <definedName name="Semnome___0___0___0___0___0___0" localSheetId="8">#REF!</definedName>
    <definedName name="Semnome___0___0___0___0___0___0" localSheetId="1">#REF!</definedName>
    <definedName name="Semnome___0___0___0___0___0___0" localSheetId="4">#REF!</definedName>
    <definedName name="Semnome___0___0___0___0___0___0" localSheetId="3">#REF!</definedName>
    <definedName name="Semnome___0___0___0___0___0___0" localSheetId="9">#REF!</definedName>
    <definedName name="Semnome___0___0___0___0___0___0" localSheetId="10">#REF!</definedName>
    <definedName name="Semnome___0___0___0___0___0___0" localSheetId="11">#REF!</definedName>
    <definedName name="Semnome___0___0___0___0___0___0">#REF!</definedName>
    <definedName name="Semnome___0___0___0___0___0___0___0" localSheetId="14">#REF!</definedName>
    <definedName name="Semnome___0___0___0___0___0___0___0" localSheetId="5">#REF!</definedName>
    <definedName name="Semnome___0___0___0___0___0___0___0" localSheetId="7">#REF!</definedName>
    <definedName name="Semnome___0___0___0___0___0___0___0" localSheetId="6">#REF!</definedName>
    <definedName name="Semnome___0___0___0___0___0___0___0" localSheetId="2">#REF!</definedName>
    <definedName name="Semnome___0___0___0___0___0___0___0" localSheetId="8">#REF!</definedName>
    <definedName name="Semnome___0___0___0___0___0___0___0" localSheetId="1">#REF!</definedName>
    <definedName name="Semnome___0___0___0___0___0___0___0" localSheetId="4">#REF!</definedName>
    <definedName name="Semnome___0___0___0___0___0___0___0" localSheetId="3">#REF!</definedName>
    <definedName name="Semnome___0___0___0___0___0___0___0" localSheetId="9">#REF!</definedName>
    <definedName name="Semnome___0___0___0___0___0___0___0" localSheetId="10">#REF!</definedName>
    <definedName name="Semnome___0___0___0___0___0___0___0" localSheetId="11">#REF!</definedName>
    <definedName name="Semnome___0___0___0___0___0___0___0">#REF!</definedName>
    <definedName name="Semnome_1" localSheetId="14">#REF!</definedName>
    <definedName name="Semnome_1" localSheetId="5">#REF!</definedName>
    <definedName name="Semnome_1" localSheetId="7">#REF!</definedName>
    <definedName name="Semnome_1" localSheetId="6">#REF!</definedName>
    <definedName name="Semnome_1" localSheetId="2">#REF!</definedName>
    <definedName name="Semnome_1" localSheetId="8">#REF!</definedName>
    <definedName name="Semnome_1" localSheetId="1">#REF!</definedName>
    <definedName name="Semnome_1" localSheetId="4">#REF!</definedName>
    <definedName name="Semnome_1" localSheetId="3">#REF!</definedName>
    <definedName name="Semnome_1" localSheetId="9">#REF!</definedName>
    <definedName name="Semnome_1" localSheetId="10">#REF!</definedName>
    <definedName name="Semnome_1" localSheetId="11">#REF!</definedName>
    <definedName name="Semnome_1">#REF!</definedName>
    <definedName name="Semnome_1_1" localSheetId="14">#REF!</definedName>
    <definedName name="Semnome_1_1" localSheetId="5">#REF!</definedName>
    <definedName name="Semnome_1_1" localSheetId="7">#REF!</definedName>
    <definedName name="Semnome_1_1" localSheetId="6">#REF!</definedName>
    <definedName name="Semnome_1_1" localSheetId="2">#REF!</definedName>
    <definedName name="Semnome_1_1" localSheetId="8">#REF!</definedName>
    <definedName name="Semnome_1_1" localSheetId="1">#REF!</definedName>
    <definedName name="Semnome_1_1" localSheetId="4">#REF!</definedName>
    <definedName name="Semnome_1_1" localSheetId="3">#REF!</definedName>
    <definedName name="Semnome_1_1" localSheetId="9">#REF!</definedName>
    <definedName name="Semnome_1_1" localSheetId="10">#REF!</definedName>
    <definedName name="Semnome_1_1" localSheetId="11">#REF!</definedName>
    <definedName name="Semnome_1_1">#REF!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07">#N/A</definedName>
    <definedName name="SHARED_FORMULA_208">#N/A</definedName>
    <definedName name="SHARED_FORMULA_209">#N/A</definedName>
    <definedName name="SHARED_FORMULA_21">#N/A</definedName>
    <definedName name="SHARED_FORMULA_210">#N/A</definedName>
    <definedName name="SHARED_FORMULA_211">#N/A</definedName>
    <definedName name="SHARED_FORMULA_212">#N/A</definedName>
    <definedName name="SHARED_FORMULA_213">#N/A</definedName>
    <definedName name="SHARED_FORMULA_214">#N/A</definedName>
    <definedName name="SHARED_FORMULA_215">#N/A</definedName>
    <definedName name="SHARED_FORMULA_216">#N/A</definedName>
    <definedName name="SHARED_FORMULA_217">#N/A</definedName>
    <definedName name="SHARED_FORMULA_218">#N/A</definedName>
    <definedName name="SHARED_FORMULA_219">#N/A</definedName>
    <definedName name="SHARED_FORMULA_22">#N/A</definedName>
    <definedName name="SHARED_FORMULA_220">#N/A</definedName>
    <definedName name="SHARED_FORMULA_221">#N/A</definedName>
    <definedName name="SHARED_FORMULA_222">#N/A</definedName>
    <definedName name="SHARED_FORMULA_223">#N/A</definedName>
    <definedName name="SHARED_FORMULA_224">#N/A</definedName>
    <definedName name="SHARED_FORMULA_225">#N/A</definedName>
    <definedName name="SHARED_FORMULA_226">#N/A</definedName>
    <definedName name="SHARED_FORMULA_227">#N/A</definedName>
    <definedName name="SHARED_FORMULA_228">#N/A</definedName>
    <definedName name="SHARED_FORMULA_229">#N/A</definedName>
    <definedName name="SHARED_FORMULA_23">#N/A</definedName>
    <definedName name="SHARED_FORMULA_230">#N/A</definedName>
    <definedName name="SHARED_FORMULA_231">#N/A</definedName>
    <definedName name="SHARED_FORMULA_232">#N/A</definedName>
    <definedName name="SHARED_FORMULA_233">#N/A</definedName>
    <definedName name="SHARED_FORMULA_234">#N/A</definedName>
    <definedName name="SHARED_FORMULA_235">#N/A</definedName>
    <definedName name="SHARED_FORMULA_236">#N/A</definedName>
    <definedName name="SHARED_FORMULA_237">#N/A</definedName>
    <definedName name="SHARED_FORMULA_238">#N/A</definedName>
    <definedName name="SHARED_FORMULA_239">#N/A</definedName>
    <definedName name="SHARED_FORMULA_24">#N/A</definedName>
    <definedName name="SHARED_FORMULA_240">#N/A</definedName>
    <definedName name="SHARED_FORMULA_241">#N/A</definedName>
    <definedName name="SHARED_FORMULA_242">#N/A</definedName>
    <definedName name="SHARED_FORMULA_243">#N/A</definedName>
    <definedName name="SHARED_FORMULA_244">#N/A</definedName>
    <definedName name="SHARED_FORMULA_245">#N/A</definedName>
    <definedName name="SHARED_FORMULA_246">#N/A</definedName>
    <definedName name="SHARED_FORMULA_247">#N/A</definedName>
    <definedName name="SHARED_FORMULA_248">#N/A</definedName>
    <definedName name="SHARED_FORMULA_249">#N/A</definedName>
    <definedName name="SHARED_FORMULA_25">#N/A</definedName>
    <definedName name="SHARED_FORMULA_250">#N/A</definedName>
    <definedName name="SHARED_FORMULA_251">#N/A</definedName>
    <definedName name="SHARED_FORMULA_252">#N/A</definedName>
    <definedName name="SHARED_FORMULA_253">#N/A</definedName>
    <definedName name="SHARED_FORMULA_254">#N/A</definedName>
    <definedName name="SHARED_FORMULA_255">#N/A</definedName>
    <definedName name="SHARED_FORMULA_256">#N/A</definedName>
    <definedName name="SHARED_FORMULA_257">#N/A</definedName>
    <definedName name="SHARED_FORMULA_258">#N/A</definedName>
    <definedName name="SHARED_FORMULA_259">#N/A</definedName>
    <definedName name="SHARED_FORMULA_26">#N/A</definedName>
    <definedName name="SHARED_FORMULA_260">#N/A</definedName>
    <definedName name="SHARED_FORMULA_261">#N/A</definedName>
    <definedName name="SHARED_FORMULA_262">#N/A</definedName>
    <definedName name="SHARED_FORMULA_263">#N/A</definedName>
    <definedName name="SHARED_FORMULA_264">#N/A</definedName>
    <definedName name="SHARED_FORMULA_265">#N/A</definedName>
    <definedName name="SHARED_FORMULA_266">#N/A</definedName>
    <definedName name="SHARED_FORMULA_267">#N/A</definedName>
    <definedName name="SHARED_FORMULA_268">#N/A</definedName>
    <definedName name="SHARED_FORMULA_269">#N/A</definedName>
    <definedName name="SHARED_FORMULA_27">#N/A</definedName>
    <definedName name="SHARED_FORMULA_270">#N/A</definedName>
    <definedName name="SHARED_FORMULA_271">#N/A</definedName>
    <definedName name="SHARED_FORMULA_272">#N/A</definedName>
    <definedName name="SHARED_FORMULA_273">#N/A</definedName>
    <definedName name="SHARED_FORMULA_274">#N/A</definedName>
    <definedName name="SHARED_FORMULA_275">#N/A</definedName>
    <definedName name="SHARED_FORMULA_276">#N/A</definedName>
    <definedName name="SHARED_FORMULA_277">#N/A</definedName>
    <definedName name="SHARED_FORMULA_278">#N/A</definedName>
    <definedName name="SHARED_FORMULA_279">#N/A</definedName>
    <definedName name="SHARED_FORMULA_28">#N/A</definedName>
    <definedName name="SHARED_FORMULA_280">#N/A</definedName>
    <definedName name="SHARED_FORMULA_281">#N/A</definedName>
    <definedName name="SHARED_FORMULA_282">#N/A</definedName>
    <definedName name="SHARED_FORMULA_283">#N/A</definedName>
    <definedName name="SHARED_FORMULA_284">#N/A</definedName>
    <definedName name="SHARED_FORMULA_285">#N/A</definedName>
    <definedName name="SHARED_FORMULA_286">#N/A</definedName>
    <definedName name="SHARED_FORMULA_287">#N/A</definedName>
    <definedName name="SHARED_FORMULA_288">#N/A</definedName>
    <definedName name="SHARED_FORMULA_289">#N/A</definedName>
    <definedName name="SHARED_FORMULA_29">#N/A</definedName>
    <definedName name="SHARED_FORMULA_290">#N/A</definedName>
    <definedName name="SHARED_FORMULA_291">#N/A</definedName>
    <definedName name="SHARED_FORMULA_292">#N/A</definedName>
    <definedName name="SHARED_FORMULA_293">#N/A</definedName>
    <definedName name="SHARED_FORMULA_294">#N/A</definedName>
    <definedName name="SHARED_FORMULA_295">#N/A</definedName>
    <definedName name="SHARED_FORMULA_296">#N/A</definedName>
    <definedName name="SHARED_FORMULA_297">#N/A</definedName>
    <definedName name="SHARED_FORMULA_298">#N/A</definedName>
    <definedName name="SHARED_FORMULA_299">#N/A</definedName>
    <definedName name="SHARED_FORMULA_3">#N/A</definedName>
    <definedName name="SHARED_FORMULA_30">#N/A</definedName>
    <definedName name="SHARED_FORMULA_300">#N/A</definedName>
    <definedName name="SHARED_FORMULA_301">#N/A</definedName>
    <definedName name="SHARED_FORMULA_302">#N/A</definedName>
    <definedName name="SHARED_FORMULA_303">#N/A</definedName>
    <definedName name="SHARED_FORMULA_304">#N/A</definedName>
    <definedName name="SHARED_FORMULA_305">#N/A</definedName>
    <definedName name="SHARED_FORMULA_306">#N/A</definedName>
    <definedName name="SHARED_FORMULA_307">#N/A</definedName>
    <definedName name="SHARED_FORMULA_308">#N/A</definedName>
    <definedName name="SHARED_FORMULA_309">#N/A</definedName>
    <definedName name="SHARED_FORMULA_31">#N/A</definedName>
    <definedName name="SHARED_FORMULA_310">#N/A</definedName>
    <definedName name="SHARED_FORMULA_311">#N/A</definedName>
    <definedName name="SHARED_FORMULA_312">#N/A</definedName>
    <definedName name="SHARED_FORMULA_313">#N/A</definedName>
    <definedName name="SHARED_FORMULA_314">#N/A</definedName>
    <definedName name="SHARED_FORMULA_315">#N/A</definedName>
    <definedName name="SHARED_FORMULA_316">#N/A</definedName>
    <definedName name="SHARED_FORMULA_317">#N/A</definedName>
    <definedName name="SHARED_FORMULA_318">#N/A</definedName>
    <definedName name="SHARED_FORMULA_319">#N/A</definedName>
    <definedName name="SHARED_FORMULA_32">#N/A</definedName>
    <definedName name="SHARED_FORMULA_320">#N/A</definedName>
    <definedName name="SHARED_FORMULA_321">#N/A</definedName>
    <definedName name="SHARED_FORMULA_322">#N/A</definedName>
    <definedName name="SHARED_FORMULA_323">#N/A</definedName>
    <definedName name="SHARED_FORMULA_324">#N/A</definedName>
    <definedName name="SHARED_FORMULA_325">#N/A</definedName>
    <definedName name="SHARED_FORMULA_326">#N/A</definedName>
    <definedName name="SHARED_FORMULA_327">#N/A</definedName>
    <definedName name="SHARED_FORMULA_328">#N/A</definedName>
    <definedName name="SHARED_FORMULA_329">#N/A</definedName>
    <definedName name="SHARED_FORMULA_33">#N/A</definedName>
    <definedName name="SHARED_FORMULA_330">#N/A</definedName>
    <definedName name="SHARED_FORMULA_331">#N/A</definedName>
    <definedName name="SHARED_FORMULA_332">#N/A</definedName>
    <definedName name="SHARED_FORMULA_333">#N/A</definedName>
    <definedName name="SHARED_FORMULA_334">#N/A</definedName>
    <definedName name="SHARED_FORMULA_335">#N/A</definedName>
    <definedName name="SHARED_FORMULA_336">#N/A</definedName>
    <definedName name="SHARED_FORMULA_337">#N/A</definedName>
    <definedName name="SHARED_FORMULA_338">#N/A</definedName>
    <definedName name="SHARED_FORMULA_339">#N/A</definedName>
    <definedName name="SHARED_FORMULA_34">#N/A</definedName>
    <definedName name="SHARED_FORMULA_340">#N/A</definedName>
    <definedName name="SHARED_FORMULA_341">#N/A</definedName>
    <definedName name="SHARED_FORMULA_342">#N/A</definedName>
    <definedName name="SHARED_FORMULA_343">#N/A</definedName>
    <definedName name="SHARED_FORMULA_344">#N/A</definedName>
    <definedName name="SHARED_FORMULA_345">#N/A</definedName>
    <definedName name="SHARED_FORMULA_346">#N/A</definedName>
    <definedName name="SHARED_FORMULA_347">#N/A</definedName>
    <definedName name="SHARED_FORMULA_348">#N/A</definedName>
    <definedName name="SHARED_FORMULA_349">#N/A</definedName>
    <definedName name="SHARED_FORMULA_35">#N/A</definedName>
    <definedName name="SHARED_FORMULA_350">#N/A</definedName>
    <definedName name="SHARED_FORMULA_351">#N/A</definedName>
    <definedName name="SHARED_FORMULA_352">#N/A</definedName>
    <definedName name="SHARED_FORMULA_353">#N/A</definedName>
    <definedName name="SHARED_FORMULA_354">#N/A</definedName>
    <definedName name="SHARED_FORMULA_355">#N/A</definedName>
    <definedName name="SHARED_FORMULA_356">#N/A</definedName>
    <definedName name="SHARED_FORMULA_357">#N/A</definedName>
    <definedName name="SHARED_FORMULA_358">#N/A</definedName>
    <definedName name="SHARED_FORMULA_359">#N/A</definedName>
    <definedName name="SHARED_FORMULA_36">#N/A</definedName>
    <definedName name="SHARED_FORMULA_360">#N/A</definedName>
    <definedName name="SHARED_FORMULA_361">#N/A</definedName>
    <definedName name="SHARED_FORMULA_362">#N/A</definedName>
    <definedName name="SHARED_FORMULA_363">#N/A</definedName>
    <definedName name="SHARED_FORMULA_364">#N/A</definedName>
    <definedName name="SHARED_FORMULA_365">#N/A</definedName>
    <definedName name="SHARED_FORMULA_366">#N/A</definedName>
    <definedName name="SHARED_FORMULA_367">#N/A</definedName>
    <definedName name="SHARED_FORMULA_368">#N/A</definedName>
    <definedName name="SHARED_FORMULA_369">#N/A</definedName>
    <definedName name="SHARED_FORMULA_37">#N/A</definedName>
    <definedName name="SHARED_FORMULA_370">#N/A</definedName>
    <definedName name="SHARED_FORMULA_371">#N/A</definedName>
    <definedName name="SHARED_FORMULA_372">#N/A</definedName>
    <definedName name="SHARED_FORMULA_373">#N/A</definedName>
    <definedName name="SHARED_FORMULA_374">#N/A</definedName>
    <definedName name="SHARED_FORMULA_375">#N/A</definedName>
    <definedName name="SHARED_FORMULA_376">#N/A</definedName>
    <definedName name="SHARED_FORMULA_377">#N/A</definedName>
    <definedName name="SHARED_FORMULA_378">#N/A</definedName>
    <definedName name="SHARED_FORMULA_379">#N/A</definedName>
    <definedName name="SHARED_FORMULA_38">#N/A</definedName>
    <definedName name="SHARED_FORMULA_380">#N/A</definedName>
    <definedName name="SHARED_FORMULA_381">#N/A</definedName>
    <definedName name="SHARED_FORMULA_382">#N/A</definedName>
    <definedName name="SHARED_FORMULA_383">#N/A</definedName>
    <definedName name="SHARED_FORMULA_384">#N/A</definedName>
    <definedName name="SHARED_FORMULA_385">#N/A</definedName>
    <definedName name="SHARED_FORMULA_386">#N/A</definedName>
    <definedName name="SHARED_FORMULA_387">#N/A</definedName>
    <definedName name="SHARED_FORMULA_388">#N/A</definedName>
    <definedName name="SHARED_FORMULA_389">#N/A</definedName>
    <definedName name="SHARED_FORMULA_39">#N/A</definedName>
    <definedName name="SHARED_FORMULA_390">#N/A</definedName>
    <definedName name="SHARED_FORMULA_391">#N/A</definedName>
    <definedName name="SHARED_FORMULA_392">#N/A</definedName>
    <definedName name="SHARED_FORMULA_393">#N/A</definedName>
    <definedName name="SHARED_FORMULA_394">#N/A</definedName>
    <definedName name="SHARED_FORMULA_395">#N/A</definedName>
    <definedName name="SHARED_FORMULA_396">#N/A</definedName>
    <definedName name="SHARED_FORMULA_397">#N/A</definedName>
    <definedName name="SHARED_FORMULA_398">#N/A</definedName>
    <definedName name="SHARED_FORMULA_399">#N/A</definedName>
    <definedName name="SHARED_FORMULA_4">#N/A</definedName>
    <definedName name="SHARED_FORMULA_40">#N/A</definedName>
    <definedName name="SHARED_FORMULA_400">#N/A</definedName>
    <definedName name="SHARED_FORMULA_401">#N/A</definedName>
    <definedName name="SHARED_FORMULA_402">#N/A</definedName>
    <definedName name="SHARED_FORMULA_403">#N/A</definedName>
    <definedName name="SHARED_FORMULA_404">#N/A</definedName>
    <definedName name="SHARED_FORMULA_405">#N/A</definedName>
    <definedName name="SHARED_FORMULA_406">#N/A</definedName>
    <definedName name="SHARED_FORMULA_407">#N/A</definedName>
    <definedName name="SHARED_FORMULA_408">#N/A</definedName>
    <definedName name="SHARED_FORMULA_409">#N/A</definedName>
    <definedName name="SHARED_FORMULA_41">#N/A</definedName>
    <definedName name="SHARED_FORMULA_410">#N/A</definedName>
    <definedName name="SHARED_FORMULA_411">#N/A</definedName>
    <definedName name="SHARED_FORMULA_412">#N/A</definedName>
    <definedName name="SHARED_FORMULA_413">#N/A</definedName>
    <definedName name="SHARED_FORMULA_414">#N/A</definedName>
    <definedName name="SHARED_FORMULA_415">#N/A</definedName>
    <definedName name="SHARED_FORMULA_416">#N/A</definedName>
    <definedName name="SHARED_FORMULA_417">#N/A</definedName>
    <definedName name="SHARED_FORMULA_418">#N/A</definedName>
    <definedName name="SHARED_FORMULA_419">#N/A</definedName>
    <definedName name="SHARED_FORMULA_42">#N/A</definedName>
    <definedName name="SHARED_FORMULA_420">#N/A</definedName>
    <definedName name="SHARED_FORMULA_421">#N/A</definedName>
    <definedName name="SHARED_FORMULA_422">#N/A</definedName>
    <definedName name="SHARED_FORMULA_423">#N/A</definedName>
    <definedName name="SHARED_FORMULA_424">#N/A</definedName>
    <definedName name="SHARED_FORMULA_425">#N/A</definedName>
    <definedName name="SHARED_FORMULA_426">#N/A</definedName>
    <definedName name="SHARED_FORMULA_427">#N/A</definedName>
    <definedName name="SHARED_FORMULA_428">#N/A</definedName>
    <definedName name="SHARED_FORMULA_429">#N/A</definedName>
    <definedName name="SHARED_FORMULA_43">#N/A</definedName>
    <definedName name="SHARED_FORMULA_430">#N/A</definedName>
    <definedName name="SHARED_FORMULA_431">#N/A</definedName>
    <definedName name="SHARED_FORMULA_432">#N/A</definedName>
    <definedName name="SHARED_FORMULA_433">#N/A</definedName>
    <definedName name="SHARED_FORMULA_434">#N/A</definedName>
    <definedName name="SHARED_FORMULA_435">#N/A</definedName>
    <definedName name="SHARED_FORMULA_436">#N/A</definedName>
    <definedName name="SHARED_FORMULA_437">#N/A</definedName>
    <definedName name="SHARED_FORMULA_438">#N/A</definedName>
    <definedName name="SHARED_FORMULA_439">#N/A</definedName>
    <definedName name="SHARED_FORMULA_44">#N/A</definedName>
    <definedName name="SHARED_FORMULA_440">#N/A</definedName>
    <definedName name="SHARED_FORMULA_441">#N/A</definedName>
    <definedName name="SHARED_FORMULA_442">#N/A</definedName>
    <definedName name="SHARED_FORMULA_443">#N/A</definedName>
    <definedName name="SHARED_FORMULA_444">#N/A</definedName>
    <definedName name="SHARED_FORMULA_445">#N/A</definedName>
    <definedName name="SHARED_FORMULA_446">#N/A</definedName>
    <definedName name="SHARED_FORMULA_447">#N/A</definedName>
    <definedName name="SHARED_FORMULA_448">#N/A</definedName>
    <definedName name="SHARED_FORMULA_449">#N/A</definedName>
    <definedName name="SHARED_FORMULA_45">#N/A</definedName>
    <definedName name="SHARED_FORMULA_450">#N/A</definedName>
    <definedName name="SHARED_FORMULA_451">#N/A</definedName>
    <definedName name="SHARED_FORMULA_452">#N/A</definedName>
    <definedName name="SHARED_FORMULA_453">#N/A</definedName>
    <definedName name="SHARED_FORMULA_454">#N/A</definedName>
    <definedName name="SHARED_FORMULA_455">#N/A</definedName>
    <definedName name="SHARED_FORMULA_456">#N/A</definedName>
    <definedName name="SHARED_FORMULA_457">#N/A</definedName>
    <definedName name="SHARED_FORMULA_458">#N/A</definedName>
    <definedName name="SHARED_FORMULA_459">#N/A</definedName>
    <definedName name="SHARED_FORMULA_46">#N/A</definedName>
    <definedName name="SHARED_FORMULA_460">#N/A</definedName>
    <definedName name="SHARED_FORMULA_461">#N/A</definedName>
    <definedName name="SHARED_FORMULA_462">#N/A</definedName>
    <definedName name="SHARED_FORMULA_463">#N/A</definedName>
    <definedName name="SHARED_FORMULA_464">#N/A</definedName>
    <definedName name="SHARED_FORMULA_465">#N/A</definedName>
    <definedName name="SHARED_FORMULA_466">#N/A</definedName>
    <definedName name="SHARED_FORMULA_467">#N/A</definedName>
    <definedName name="SHARED_FORMULA_468">#N/A</definedName>
    <definedName name="SHARED_FORMULA_469">#N/A</definedName>
    <definedName name="SHARED_FORMULA_47">#N/A</definedName>
    <definedName name="SHARED_FORMULA_470">#N/A</definedName>
    <definedName name="SHARED_FORMULA_471">#N/A</definedName>
    <definedName name="SHARED_FORMULA_472">#N/A</definedName>
    <definedName name="SHARED_FORMULA_473">#N/A</definedName>
    <definedName name="SHARED_FORMULA_474">#N/A</definedName>
    <definedName name="SHARED_FORMULA_475">#N/A</definedName>
    <definedName name="SHARED_FORMULA_476">#N/A</definedName>
    <definedName name="SHARED_FORMULA_477">#N/A</definedName>
    <definedName name="SHARED_FORMULA_478">#N/A</definedName>
    <definedName name="SHARED_FORMULA_479">#N/A</definedName>
    <definedName name="SHARED_FORMULA_48">#N/A</definedName>
    <definedName name="SHARED_FORMULA_480">#N/A</definedName>
    <definedName name="SHARED_FORMULA_481">#N/A</definedName>
    <definedName name="SHARED_FORMULA_482">#N/A</definedName>
    <definedName name="SHARED_FORMULA_483">#N/A</definedName>
    <definedName name="SHARED_FORMULA_484">#N/A</definedName>
    <definedName name="SHARED_FORMULA_485">#N/A</definedName>
    <definedName name="SHARED_FORMULA_486">#N/A</definedName>
    <definedName name="SHARED_FORMULA_487">#N/A</definedName>
    <definedName name="SHARED_FORMULA_488">#N/A</definedName>
    <definedName name="SHARED_FORMULA_489">#N/A</definedName>
    <definedName name="SHARED_FORMULA_49">#N/A</definedName>
    <definedName name="SHARED_FORMULA_490">#N/A</definedName>
    <definedName name="SHARED_FORMULA_491">#N/A</definedName>
    <definedName name="SHARED_FORMULA_492">#N/A</definedName>
    <definedName name="SHARED_FORMULA_493">#N/A</definedName>
    <definedName name="SHARED_FORMULA_494">#N/A</definedName>
    <definedName name="SHARED_FORMULA_495">#N/A</definedName>
    <definedName name="SHARED_FORMULA_496">#N/A</definedName>
    <definedName name="SHARED_FORMULA_497">#N/A</definedName>
    <definedName name="SHARED_FORMULA_498">#N/A</definedName>
    <definedName name="SHARED_FORMULA_499">#N/A</definedName>
    <definedName name="SHARED_FORMULA_5">#N/A</definedName>
    <definedName name="SHARED_FORMULA_50">#N/A</definedName>
    <definedName name="SHARED_FORMULA_500">#N/A</definedName>
    <definedName name="SHARED_FORMULA_501">#N/A</definedName>
    <definedName name="SHARED_FORMULA_502">#N/A</definedName>
    <definedName name="SHARED_FORMULA_503">#N/A</definedName>
    <definedName name="SHARED_FORMULA_504">#N/A</definedName>
    <definedName name="SHARED_FORMULA_505">#N/A</definedName>
    <definedName name="SHARED_FORMULA_506">#N/A</definedName>
    <definedName name="SHARED_FORMULA_507">#N/A</definedName>
    <definedName name="SHARED_FORMULA_508">#N/A</definedName>
    <definedName name="SHARED_FORMULA_509">#N/A</definedName>
    <definedName name="SHARED_FORMULA_51">#N/A</definedName>
    <definedName name="SHARED_FORMULA_510">#N/A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 localSheetId="14">#REF!</definedName>
    <definedName name="SS" localSheetId="5">#REF!</definedName>
    <definedName name="SS" localSheetId="7">#REF!</definedName>
    <definedName name="SS" localSheetId="6">#REF!</definedName>
    <definedName name="SS" localSheetId="2">#REF!</definedName>
    <definedName name="SS" localSheetId="8">#REF!</definedName>
    <definedName name="SS" localSheetId="1">#REF!</definedName>
    <definedName name="SS" localSheetId="4">#REF!</definedName>
    <definedName name="SS" localSheetId="3">#REF!</definedName>
    <definedName name="SS" localSheetId="9">#REF!</definedName>
    <definedName name="SS" localSheetId="10">#REF!</definedName>
    <definedName name="SS" localSheetId="11">#REF!</definedName>
    <definedName name="SS">#REF!</definedName>
    <definedName name="SSS" localSheetId="14">#REF!</definedName>
    <definedName name="SSS" localSheetId="5">#REF!</definedName>
    <definedName name="SSS" localSheetId="7">#REF!</definedName>
    <definedName name="SSS" localSheetId="6">#REF!</definedName>
    <definedName name="SSS" localSheetId="2">#REF!</definedName>
    <definedName name="SSS" localSheetId="8">#REF!</definedName>
    <definedName name="SSS" localSheetId="1">#REF!</definedName>
    <definedName name="SSS" localSheetId="4">#REF!</definedName>
    <definedName name="SSS" localSheetId="3">#REF!</definedName>
    <definedName name="SSS" localSheetId="9">#REF!</definedName>
    <definedName name="SSS" localSheetId="10">#REF!</definedName>
    <definedName name="SSS" localSheetId="11">#REF!</definedName>
    <definedName name="SSS">#REF!</definedName>
    <definedName name="SSSSS" localSheetId="14">#REF!</definedName>
    <definedName name="SSSSS" localSheetId="5">#REF!</definedName>
    <definedName name="SSSSS" localSheetId="7">#REF!</definedName>
    <definedName name="SSSSS" localSheetId="6">#REF!</definedName>
    <definedName name="SSSSS" localSheetId="2">#REF!</definedName>
    <definedName name="SSSSS" localSheetId="8">#REF!</definedName>
    <definedName name="SSSSS" localSheetId="1">#REF!</definedName>
    <definedName name="SSSSS" localSheetId="4">#REF!</definedName>
    <definedName name="SSSSS" localSheetId="3">#REF!</definedName>
    <definedName name="SSSSS" localSheetId="9">#REF!</definedName>
    <definedName name="SSSSS" localSheetId="10">#REF!</definedName>
    <definedName name="SSSSS" localSheetId="11">#REF!</definedName>
    <definedName name="SSSSS">#REF!</definedName>
    <definedName name="SSSSSSS" localSheetId="14">#REF!</definedName>
    <definedName name="SSSSSSS" localSheetId="5">#REF!</definedName>
    <definedName name="SSSSSSS" localSheetId="7">#REF!</definedName>
    <definedName name="SSSSSSS" localSheetId="6">#REF!</definedName>
    <definedName name="SSSSSSS" localSheetId="2">#REF!</definedName>
    <definedName name="SSSSSSS" localSheetId="8">#REF!</definedName>
    <definedName name="SSSSSSS" localSheetId="1">#REF!</definedName>
    <definedName name="SSSSSSS" localSheetId="4">#REF!</definedName>
    <definedName name="SSSSSSS" localSheetId="3">#REF!</definedName>
    <definedName name="SSSSSSS" localSheetId="9">#REF!</definedName>
    <definedName name="SSSSSSS" localSheetId="10">#REF!</definedName>
    <definedName name="SSSSSSS" localSheetId="11">#REF!</definedName>
    <definedName name="SSSSSSS">#REF!</definedName>
    <definedName name="START" localSheetId="14">#REF!</definedName>
    <definedName name="START" localSheetId="5">#REF!</definedName>
    <definedName name="START" localSheetId="7">#REF!</definedName>
    <definedName name="START" localSheetId="6">#REF!</definedName>
    <definedName name="START" localSheetId="2">#REF!</definedName>
    <definedName name="START" localSheetId="8">#REF!</definedName>
    <definedName name="START" localSheetId="1">#REF!</definedName>
    <definedName name="START" localSheetId="4">#REF!</definedName>
    <definedName name="START" localSheetId="3">#REF!</definedName>
    <definedName name="START" localSheetId="9">#REF!</definedName>
    <definedName name="START" localSheetId="10">#REF!</definedName>
    <definedName name="START" localSheetId="11">#REF!</definedName>
    <definedName name="START">#REF!</definedName>
    <definedName name="STATUS" localSheetId="14">#REF!</definedName>
    <definedName name="STATUS" localSheetId="5">#REF!</definedName>
    <definedName name="STATUS" localSheetId="7">#REF!</definedName>
    <definedName name="STATUS" localSheetId="6">#REF!</definedName>
    <definedName name="STATUS" localSheetId="2">#REF!</definedName>
    <definedName name="STATUS" localSheetId="8">#REF!</definedName>
    <definedName name="STATUS" localSheetId="1">#REF!</definedName>
    <definedName name="STATUS" localSheetId="4">#REF!</definedName>
    <definedName name="STATUS" localSheetId="3">#REF!</definedName>
    <definedName name="STATUS" localSheetId="9">#REF!</definedName>
    <definedName name="STATUS" localSheetId="10">#REF!</definedName>
    <definedName name="STATUS" localSheetId="11">#REF!</definedName>
    <definedName name="STATUS">#REF!</definedName>
    <definedName name="TECH" localSheetId="14">#REF!</definedName>
    <definedName name="TECH" localSheetId="5">#REF!</definedName>
    <definedName name="TECH" localSheetId="7">#REF!</definedName>
    <definedName name="TECH" localSheetId="6">#REF!</definedName>
    <definedName name="TECH" localSheetId="2">#REF!</definedName>
    <definedName name="TECH" localSheetId="8">#REF!</definedName>
    <definedName name="TECH" localSheetId="1">#REF!</definedName>
    <definedName name="TECH" localSheetId="4">#REF!</definedName>
    <definedName name="TECH" localSheetId="3">#REF!</definedName>
    <definedName name="TECH" localSheetId="9">#REF!</definedName>
    <definedName name="TECH" localSheetId="10">#REF!</definedName>
    <definedName name="TECH" localSheetId="11">#REF!</definedName>
    <definedName name="TECH">#REF!</definedName>
    <definedName name="teste" localSheetId="14">#REF!</definedName>
    <definedName name="teste" localSheetId="5">#REF!</definedName>
    <definedName name="teste" localSheetId="7">#REF!</definedName>
    <definedName name="teste" localSheetId="6">#REF!</definedName>
    <definedName name="teste" localSheetId="2">#REF!</definedName>
    <definedName name="teste" localSheetId="8">#REF!</definedName>
    <definedName name="teste" localSheetId="1">#REF!</definedName>
    <definedName name="teste" localSheetId="4">#REF!</definedName>
    <definedName name="teste" localSheetId="3">#REF!</definedName>
    <definedName name="teste" localSheetId="9">#REF!</definedName>
    <definedName name="teste" localSheetId="10">#REF!</definedName>
    <definedName name="teste" localSheetId="11">#REF!</definedName>
    <definedName name="teste">#REF!</definedName>
    <definedName name="teste1" localSheetId="14">#REF!</definedName>
    <definedName name="teste1" localSheetId="5">#REF!</definedName>
    <definedName name="teste1" localSheetId="7">#REF!</definedName>
    <definedName name="teste1" localSheetId="6">#REF!</definedName>
    <definedName name="teste1" localSheetId="2">#REF!</definedName>
    <definedName name="teste1" localSheetId="8">#REF!</definedName>
    <definedName name="teste1" localSheetId="1">#REF!</definedName>
    <definedName name="teste1" localSheetId="4">#REF!</definedName>
    <definedName name="teste1" localSheetId="3">#REF!</definedName>
    <definedName name="teste1" localSheetId="9">#REF!</definedName>
    <definedName name="teste1" localSheetId="10">#REF!</definedName>
    <definedName name="teste1" localSheetId="11">#REF!</definedName>
    <definedName name="teste1">#REF!</definedName>
    <definedName name="teste2" localSheetId="5">'[3]CAPA -1'!#REF!</definedName>
    <definedName name="teste2" localSheetId="7">'[3]CAPA -1'!#REF!</definedName>
    <definedName name="teste2" localSheetId="6">'[3]CAPA -1'!#REF!</definedName>
    <definedName name="teste2" localSheetId="2">'[3]CAPA -1'!#REF!</definedName>
    <definedName name="teste2" localSheetId="8">'[3]CAPA -1'!#REF!</definedName>
    <definedName name="teste2" localSheetId="1">'[3]CAPA -1'!#REF!</definedName>
    <definedName name="teste2" localSheetId="4">'[3]CAPA -1'!#REF!</definedName>
    <definedName name="teste2" localSheetId="3">'[3]CAPA -1'!#REF!</definedName>
    <definedName name="teste2" localSheetId="9">'[3]CAPA -1'!#REF!</definedName>
    <definedName name="teste2" localSheetId="10">'[3]CAPA -1'!#REF!</definedName>
    <definedName name="teste2" localSheetId="11">'[3]CAPA -1'!#REF!</definedName>
    <definedName name="teste2">'[3]CAPA -1'!#REF!</definedName>
    <definedName name="teste3" localSheetId="14">#REF!</definedName>
    <definedName name="teste3" localSheetId="5">#REF!</definedName>
    <definedName name="teste3" localSheetId="7">#REF!</definedName>
    <definedName name="teste3" localSheetId="6">#REF!</definedName>
    <definedName name="teste3" localSheetId="2">#REF!</definedName>
    <definedName name="teste3" localSheetId="8">#REF!</definedName>
    <definedName name="teste3" localSheetId="1">#REF!</definedName>
    <definedName name="teste3" localSheetId="4">#REF!</definedName>
    <definedName name="teste3" localSheetId="3">#REF!</definedName>
    <definedName name="teste3" localSheetId="9">#REF!</definedName>
    <definedName name="teste3" localSheetId="10">#REF!</definedName>
    <definedName name="teste3" localSheetId="11">#REF!</definedName>
    <definedName name="teste3">#REF!</definedName>
    <definedName name="TESTE4" localSheetId="14">#REF!</definedName>
    <definedName name="TESTE4" localSheetId="5">#REF!</definedName>
    <definedName name="TESTE4" localSheetId="7">#REF!</definedName>
    <definedName name="TESTE4" localSheetId="6">#REF!</definedName>
    <definedName name="TESTE4" localSheetId="2">#REF!</definedName>
    <definedName name="TESTE4" localSheetId="8">#REF!</definedName>
    <definedName name="TESTE4" localSheetId="1">#REF!</definedName>
    <definedName name="TESTE4" localSheetId="4">#REF!</definedName>
    <definedName name="TESTE4" localSheetId="3">#REF!</definedName>
    <definedName name="TESTE4" localSheetId="9">#REF!</definedName>
    <definedName name="TESTE4" localSheetId="10">#REF!</definedName>
    <definedName name="TESTE4" localSheetId="11">#REF!</definedName>
    <definedName name="TESTE4">#REF!</definedName>
    <definedName name="TESTE5" localSheetId="14">#REF!</definedName>
    <definedName name="TESTE5" localSheetId="5">#REF!</definedName>
    <definedName name="TESTE5" localSheetId="7">#REF!</definedName>
    <definedName name="TESTE5" localSheetId="6">#REF!</definedName>
    <definedName name="TESTE5" localSheetId="2">#REF!</definedName>
    <definedName name="TESTE5" localSheetId="8">#REF!</definedName>
    <definedName name="TESTE5" localSheetId="1">#REF!</definedName>
    <definedName name="TESTE5" localSheetId="4">#REF!</definedName>
    <definedName name="TESTE5" localSheetId="3">#REF!</definedName>
    <definedName name="TESTE5" localSheetId="9">#REF!</definedName>
    <definedName name="TESTE5" localSheetId="10">#REF!</definedName>
    <definedName name="TESTE5" localSheetId="11">#REF!</definedName>
    <definedName name="TESTE5">#REF!</definedName>
    <definedName name="_xlnm.Print_Titles" localSheetId="15">'comp Leis Sociais'!$1:$8</definedName>
    <definedName name="_xlnm.Print_Titles" localSheetId="5">'EST-COMP'!$1:$4</definedName>
    <definedName name="_xlnm.Print_Titles" localSheetId="0">GLOBAL!$A:$H,GLOBAL!$1:$9</definedName>
    <definedName name="_xlnm.Print_Titles" localSheetId="7">'HID-COMP'!$1:$4</definedName>
    <definedName name="_xlnm.Print_Titles" localSheetId="6">'IMPER-COMP'!$1:$4</definedName>
    <definedName name="_xlnm.Print_Titles" localSheetId="2">'IMPL-COMP'!$1:$4</definedName>
    <definedName name="_xlnm.Print_Titles" localSheetId="8">'INC-COMP'!$1:$4</definedName>
    <definedName name="_xlnm.Print_Titles" localSheetId="1">'MO-COMP'!$1:$4</definedName>
    <definedName name="_xlnm.Print_Titles" localSheetId="4">'SCE-COMP'!$1:$4</definedName>
    <definedName name="_xlnm.Print_Titles" localSheetId="3">'SCI-COMP'!$1:$4</definedName>
    <definedName name="_xlnm.Print_Titles" localSheetId="9">'SDAI-COMP'!$1:$4</definedName>
    <definedName name="_xlnm.Print_Titles" localSheetId="10">'SEG-COMP'!$1:$4</definedName>
    <definedName name="_xlnm.Print_Titles" localSheetId="11">'SPDA-COMP'!$1:$4</definedName>
    <definedName name="wrn.GERAL." localSheetId="14" hidden="1">{#N/A,#N/A,FALSE,"ET-CAPA";#N/A,#N/A,FALSE,"ET-PAG1";#N/A,#N/A,FALSE,"ET-PAG2";#N/A,#N/A,FALSE,"ET-PAG3";#N/A,#N/A,FALSE,"ET-PAG4";#N/A,#N/A,FALSE,"ET-PAG5"}</definedName>
    <definedName name="wrn.GERAL." localSheetId="13" hidden="1">{#N/A,#N/A,FALSE,"ET-CAPA";#N/A,#N/A,FALSE,"ET-PAG1";#N/A,#N/A,FALSE,"ET-PAG2";#N/A,#N/A,FALSE,"ET-PAG3";#N/A,#N/A,FALSE,"ET-PAG4";#N/A,#N/A,FALSE,"ET-PAG5"}</definedName>
    <definedName name="wrn.GERAL." localSheetId="16" hidden="1">{#N/A,#N/A,FALSE,"ET-CAPA";#N/A,#N/A,FALSE,"ET-PAG1";#N/A,#N/A,FALSE,"ET-PAG2";#N/A,#N/A,FALSE,"ET-PAG3";#N/A,#N/A,FALSE,"ET-PAG4";#N/A,#N/A,FALSE,"ET-PAG5"}</definedName>
    <definedName name="wrn.GERAL." localSheetId="15" hidden="1">{#N/A,#N/A,FALSE,"ET-CAPA";#N/A,#N/A,FALSE,"ET-PAG1";#N/A,#N/A,FALSE,"ET-PAG2";#N/A,#N/A,FALSE,"ET-PAG3";#N/A,#N/A,FALSE,"ET-PAG4";#N/A,#N/A,FALSE,"ET-PAG5"}</definedName>
    <definedName name="wrn.GERAL." localSheetId="12" hidden="1">{#N/A,#N/A,FALSE,"ET-CAPA";#N/A,#N/A,FALSE,"ET-PAG1";#N/A,#N/A,FALSE,"ET-PAG2";#N/A,#N/A,FALSE,"ET-PAG3";#N/A,#N/A,FALSE,"ET-PAG4";#N/A,#N/A,FALSE,"ET-PAG5"}</definedName>
    <definedName name="wrn.GERAL." localSheetId="0" hidden="1">{#N/A,#N/A,FALSE,"ET-CAPA";#N/A,#N/A,FALSE,"ET-PAG1";#N/A,#N/A,FALSE,"ET-PAG2";#N/A,#N/A,FALSE,"ET-PAG3";#N/A,#N/A,FALSE,"ET-PAG4";#N/A,#N/A,FALSE,"ET-PAG5"}</definedName>
    <definedName name="wrn.GERAL." hidden="1">{#N/A,#N/A,FALSE,"ET-CAPA";#N/A,#N/A,FALSE,"ET-PAG1";#N/A,#N/A,FALSE,"ET-PAG2";#N/A,#N/A,FALSE,"ET-PAG3";#N/A,#N/A,FALSE,"ET-PAG4";#N/A,#N/A,FALSE,"ET-PAG5"}</definedName>
    <definedName name="wrn.GERAL2" localSheetId="14" hidden="1">{#N/A,#N/A,FALSE,"ET-CAPA";#N/A,#N/A,FALSE,"ET-PAG1";#N/A,#N/A,FALSE,"ET-PAG2";#N/A,#N/A,FALSE,"ET-PAG3";#N/A,#N/A,FALSE,"ET-PAG4";#N/A,#N/A,FALSE,"ET-PAG5"}</definedName>
    <definedName name="wrn.GERAL2" localSheetId="13" hidden="1">{#N/A,#N/A,FALSE,"ET-CAPA";#N/A,#N/A,FALSE,"ET-PAG1";#N/A,#N/A,FALSE,"ET-PAG2";#N/A,#N/A,FALSE,"ET-PAG3";#N/A,#N/A,FALSE,"ET-PAG4";#N/A,#N/A,FALSE,"ET-PAG5"}</definedName>
    <definedName name="wrn.GERAL2" localSheetId="16" hidden="1">{#N/A,#N/A,FALSE,"ET-CAPA";#N/A,#N/A,FALSE,"ET-PAG1";#N/A,#N/A,FALSE,"ET-PAG2";#N/A,#N/A,FALSE,"ET-PAG3";#N/A,#N/A,FALSE,"ET-PAG4";#N/A,#N/A,FALSE,"ET-PAG5"}</definedName>
    <definedName name="wrn.GERAL2" localSheetId="15" hidden="1">{#N/A,#N/A,FALSE,"ET-CAPA";#N/A,#N/A,FALSE,"ET-PAG1";#N/A,#N/A,FALSE,"ET-PAG2";#N/A,#N/A,FALSE,"ET-PAG3";#N/A,#N/A,FALSE,"ET-PAG4";#N/A,#N/A,FALSE,"ET-PAG5"}</definedName>
    <definedName name="wrn.GERAL2" localSheetId="12" hidden="1">{#N/A,#N/A,FALSE,"ET-CAPA";#N/A,#N/A,FALSE,"ET-PAG1";#N/A,#N/A,FALSE,"ET-PAG2";#N/A,#N/A,FALSE,"ET-PAG3";#N/A,#N/A,FALSE,"ET-PAG4";#N/A,#N/A,FALSE,"ET-PAG5"}</definedName>
    <definedName name="wrn.GERAL2" localSheetId="0" hidden="1">{#N/A,#N/A,FALSE,"ET-CAPA";#N/A,#N/A,FALSE,"ET-PAG1";#N/A,#N/A,FALSE,"ET-PAG2";#N/A,#N/A,FALSE,"ET-PAG3";#N/A,#N/A,FALSE,"ET-PAG4";#N/A,#N/A,FALSE,"ET-PAG5"}</definedName>
    <definedName name="wrn.GERAL2" hidden="1">{#N/A,#N/A,FALSE,"ET-CAPA";#N/A,#N/A,FALSE,"ET-PAG1";#N/A,#N/A,FALSE,"ET-PAG2";#N/A,#N/A,FALSE,"ET-PAG3";#N/A,#N/A,FALSE,"ET-PAG4";#N/A,#N/A,FALSE,"ET-PAG5"}</definedName>
    <definedName name="X" localSheetId="14">#REF!</definedName>
    <definedName name="X" localSheetId="5">#REF!</definedName>
    <definedName name="X" localSheetId="7">#REF!</definedName>
    <definedName name="X" localSheetId="6">#REF!</definedName>
    <definedName name="X" localSheetId="2">#REF!</definedName>
    <definedName name="X" localSheetId="8">#REF!</definedName>
    <definedName name="X" localSheetId="1">#REF!</definedName>
    <definedName name="X" localSheetId="4">#REF!</definedName>
    <definedName name="X" localSheetId="3">#REF!</definedName>
    <definedName name="X" localSheetId="9">#REF!</definedName>
    <definedName name="X" localSheetId="10">#REF!</definedName>
    <definedName name="X" localSheetId="11">#REF!</definedName>
    <definedName name="X">#REF!</definedName>
  </definedNames>
  <calcPr calcId="125725"/>
</workbook>
</file>

<file path=xl/calcChain.xml><?xml version="1.0" encoding="utf-8"?>
<calcChain xmlns="http://schemas.openxmlformats.org/spreadsheetml/2006/main">
  <c r="I209" i="11"/>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208"/>
  <c r="I450" l="1"/>
  <c r="E54" i="27" l="1"/>
  <c r="G54"/>
  <c r="I54"/>
  <c r="J54" s="1"/>
  <c r="E55"/>
  <c r="G55"/>
  <c r="I55"/>
  <c r="J55" s="1"/>
  <c r="E56"/>
  <c r="G56"/>
  <c r="I56"/>
  <c r="J56" s="1"/>
  <c r="E57"/>
  <c r="G57"/>
  <c r="I57"/>
  <c r="J57" s="1"/>
  <c r="E58"/>
  <c r="G58"/>
  <c r="I58"/>
  <c r="J58" s="1"/>
  <c r="E59"/>
  <c r="G59"/>
  <c r="I59"/>
  <c r="J59" s="1"/>
  <c r="E60"/>
  <c r="G60"/>
  <c r="I60"/>
  <c r="J60" s="1"/>
  <c r="E61"/>
  <c r="G61"/>
  <c r="I61"/>
  <c r="J61" s="1"/>
  <c r="E62"/>
  <c r="G62"/>
  <c r="I62"/>
  <c r="J62" s="1"/>
  <c r="E63"/>
  <c r="G63"/>
  <c r="I63"/>
  <c r="J63" s="1"/>
  <c r="E64"/>
  <c r="G64"/>
  <c r="I64"/>
  <c r="J64" s="1"/>
  <c r="E65"/>
  <c r="G65"/>
  <c r="I65"/>
  <c r="J65" s="1"/>
  <c r="E66"/>
  <c r="G66"/>
  <c r="I66"/>
  <c r="J66" s="1"/>
  <c r="E52"/>
  <c r="G52"/>
  <c r="I52"/>
  <c r="J52" s="1"/>
  <c r="E53"/>
  <c r="G53"/>
  <c r="I53"/>
  <c r="J53" s="1"/>
  <c r="I51"/>
  <c r="J51" s="1"/>
  <c r="G51"/>
  <c r="E51"/>
  <c r="I50"/>
  <c r="J50" s="1"/>
  <c r="G50"/>
  <c r="E50"/>
  <c r="I49"/>
  <c r="J49" s="1"/>
  <c r="G49"/>
  <c r="E49"/>
  <c r="A47"/>
  <c r="I44"/>
  <c r="J44" s="1"/>
  <c r="G44"/>
  <c r="E44"/>
  <c r="I43"/>
  <c r="J43" s="1"/>
  <c r="G43"/>
  <c r="E43"/>
  <c r="I42"/>
  <c r="J42" s="1"/>
  <c r="G42"/>
  <c r="E42"/>
  <c r="I41"/>
  <c r="J41" s="1"/>
  <c r="G41"/>
  <c r="E41"/>
  <c r="I40"/>
  <c r="J40" s="1"/>
  <c r="G40"/>
  <c r="E40"/>
  <c r="I39"/>
  <c r="J39" s="1"/>
  <c r="G39"/>
  <c r="E39"/>
  <c r="I38"/>
  <c r="J38" s="1"/>
  <c r="G38"/>
  <c r="E38"/>
  <c r="I37"/>
  <c r="J37" s="1"/>
  <c r="G37"/>
  <c r="E37"/>
  <c r="A35"/>
  <c r="I32"/>
  <c r="J32" s="1"/>
  <c r="G32"/>
  <c r="E32"/>
  <c r="I31"/>
  <c r="J31" s="1"/>
  <c r="G31"/>
  <c r="E31"/>
  <c r="I30"/>
  <c r="J30" s="1"/>
  <c r="G30"/>
  <c r="E30"/>
  <c r="I28"/>
  <c r="J28" s="1"/>
  <c r="G28"/>
  <c r="E28"/>
  <c r="I27"/>
  <c r="J27" s="1"/>
  <c r="G27"/>
  <c r="E27"/>
  <c r="I25"/>
  <c r="J25" s="1"/>
  <c r="G25"/>
  <c r="E25"/>
  <c r="I24"/>
  <c r="J24" s="1"/>
  <c r="G24"/>
  <c r="E24"/>
  <c r="I23"/>
  <c r="J23" s="1"/>
  <c r="G23"/>
  <c r="E23"/>
  <c r="A21"/>
  <c r="E11"/>
  <c r="G11"/>
  <c r="I11"/>
  <c r="J11" s="1"/>
  <c r="E12"/>
  <c r="G12"/>
  <c r="I12"/>
  <c r="J12" s="1"/>
  <c r="E13"/>
  <c r="G13"/>
  <c r="I13"/>
  <c r="J13" s="1"/>
  <c r="E14"/>
  <c r="G14"/>
  <c r="I14"/>
  <c r="J14" s="1"/>
  <c r="E15"/>
  <c r="G15"/>
  <c r="I15"/>
  <c r="J15" s="1"/>
  <c r="E16"/>
  <c r="G16"/>
  <c r="I16"/>
  <c r="J16" s="1"/>
  <c r="E17"/>
  <c r="G17"/>
  <c r="I17"/>
  <c r="J17" s="1"/>
  <c r="E18"/>
  <c r="G18"/>
  <c r="I18"/>
  <c r="J18" s="1"/>
  <c r="E10"/>
  <c r="G10"/>
  <c r="I10"/>
  <c r="J10" s="1"/>
  <c r="E404" i="28"/>
  <c r="G404"/>
  <c r="I404"/>
  <c r="J404" s="1"/>
  <c r="E405"/>
  <c r="G405"/>
  <c r="I405"/>
  <c r="J405" s="1"/>
  <c r="E406"/>
  <c r="G406"/>
  <c r="I406"/>
  <c r="J406" s="1"/>
  <c r="E407"/>
  <c r="G407"/>
  <c r="I407"/>
  <c r="J407" s="1"/>
  <c r="E408"/>
  <c r="G408"/>
  <c r="I408"/>
  <c r="J408" s="1"/>
  <c r="I403"/>
  <c r="J403" s="1"/>
  <c r="G403"/>
  <c r="E403"/>
  <c r="I402"/>
  <c r="J402" s="1"/>
  <c r="G402"/>
  <c r="E402"/>
  <c r="A400"/>
  <c r="E396"/>
  <c r="G396"/>
  <c r="I396"/>
  <c r="J396" s="1"/>
  <c r="I397"/>
  <c r="J397" s="1"/>
  <c r="G397"/>
  <c r="E397"/>
  <c r="I395"/>
  <c r="J395" s="1"/>
  <c r="G395"/>
  <c r="E395"/>
  <c r="A393"/>
  <c r="I390"/>
  <c r="J390" s="1"/>
  <c r="G390"/>
  <c r="E390"/>
  <c r="I389"/>
  <c r="J389" s="1"/>
  <c r="G389"/>
  <c r="E389"/>
  <c r="A387"/>
  <c r="I384"/>
  <c r="J384" s="1"/>
  <c r="G384"/>
  <c r="E384"/>
  <c r="I383"/>
  <c r="J383" s="1"/>
  <c r="G383"/>
  <c r="E383"/>
  <c r="I382"/>
  <c r="J382" s="1"/>
  <c r="G382"/>
  <c r="E382"/>
  <c r="I381"/>
  <c r="J381" s="1"/>
  <c r="G381"/>
  <c r="E381"/>
  <c r="I380"/>
  <c r="J380" s="1"/>
  <c r="G380"/>
  <c r="E380"/>
  <c r="I379"/>
  <c r="J379" s="1"/>
  <c r="G379"/>
  <c r="E379"/>
  <c r="A377"/>
  <c r="E363"/>
  <c r="G363"/>
  <c r="I363"/>
  <c r="J363" s="1"/>
  <c r="E364"/>
  <c r="G364"/>
  <c r="I364"/>
  <c r="J364" s="1"/>
  <c r="E365"/>
  <c r="G365"/>
  <c r="I365"/>
  <c r="J365" s="1"/>
  <c r="E366"/>
  <c r="G366"/>
  <c r="I366"/>
  <c r="J366" s="1"/>
  <c r="E367"/>
  <c r="G367"/>
  <c r="I367"/>
  <c r="J367" s="1"/>
  <c r="E368"/>
  <c r="G368"/>
  <c r="I368"/>
  <c r="J368" s="1"/>
  <c r="E369"/>
  <c r="G369"/>
  <c r="I369"/>
  <c r="J369" s="1"/>
  <c r="E370"/>
  <c r="G370"/>
  <c r="I370"/>
  <c r="J370" s="1"/>
  <c r="E371"/>
  <c r="G371"/>
  <c r="I371"/>
  <c r="J371" s="1"/>
  <c r="E372"/>
  <c r="G372"/>
  <c r="I372"/>
  <c r="J372" s="1"/>
  <c r="E373"/>
  <c r="G373"/>
  <c r="I373"/>
  <c r="J373" s="1"/>
  <c r="E374"/>
  <c r="G374"/>
  <c r="I374"/>
  <c r="J374" s="1"/>
  <c r="E347"/>
  <c r="G347"/>
  <c r="I347"/>
  <c r="J347" s="1"/>
  <c r="E348"/>
  <c r="G348"/>
  <c r="I348"/>
  <c r="J348" s="1"/>
  <c r="E349"/>
  <c r="G349"/>
  <c r="I349"/>
  <c r="J349" s="1"/>
  <c r="I362"/>
  <c r="J362" s="1"/>
  <c r="G362"/>
  <c r="E362"/>
  <c r="I361"/>
  <c r="J361" s="1"/>
  <c r="G361"/>
  <c r="E361"/>
  <c r="I360"/>
  <c r="J360" s="1"/>
  <c r="G360"/>
  <c r="E360"/>
  <c r="I359"/>
  <c r="J359" s="1"/>
  <c r="G359"/>
  <c r="E359"/>
  <c r="I358"/>
  <c r="J358" s="1"/>
  <c r="G358"/>
  <c r="E358"/>
  <c r="I357"/>
  <c r="J357" s="1"/>
  <c r="G357"/>
  <c r="E357"/>
  <c r="I356"/>
  <c r="J356" s="1"/>
  <c r="G356"/>
  <c r="E356"/>
  <c r="I355"/>
  <c r="J355" s="1"/>
  <c r="G355"/>
  <c r="E355"/>
  <c r="I354"/>
  <c r="J354" s="1"/>
  <c r="G354"/>
  <c r="E354"/>
  <c r="I353"/>
  <c r="J353" s="1"/>
  <c r="G353"/>
  <c r="E353"/>
  <c r="I352"/>
  <c r="J352" s="1"/>
  <c r="G352"/>
  <c r="E352"/>
  <c r="I351"/>
  <c r="J351" s="1"/>
  <c r="G351"/>
  <c r="E351"/>
  <c r="I350"/>
  <c r="J350" s="1"/>
  <c r="G350"/>
  <c r="E350"/>
  <c r="I346"/>
  <c r="J346" s="1"/>
  <c r="G346"/>
  <c r="E346"/>
  <c r="I345"/>
  <c r="J345" s="1"/>
  <c r="G345"/>
  <c r="E345"/>
  <c r="A343"/>
  <c r="G315"/>
  <c r="I315"/>
  <c r="J315" s="1"/>
  <c r="G316"/>
  <c r="I316"/>
  <c r="J316" s="1"/>
  <c r="G317"/>
  <c r="I317"/>
  <c r="J317" s="1"/>
  <c r="G318"/>
  <c r="I318"/>
  <c r="J318" s="1"/>
  <c r="G319"/>
  <c r="I319"/>
  <c r="J319" s="1"/>
  <c r="G320"/>
  <c r="I320"/>
  <c r="J320" s="1"/>
  <c r="G321"/>
  <c r="I321"/>
  <c r="J321" s="1"/>
  <c r="G322"/>
  <c r="I322"/>
  <c r="J322" s="1"/>
  <c r="G323"/>
  <c r="I323"/>
  <c r="J323" s="1"/>
  <c r="G324"/>
  <c r="I324"/>
  <c r="J324" s="1"/>
  <c r="G325"/>
  <c r="I325"/>
  <c r="J325" s="1"/>
  <c r="G326"/>
  <c r="I326"/>
  <c r="J326" s="1"/>
  <c r="G327"/>
  <c r="I327"/>
  <c r="J327" s="1"/>
  <c r="G328"/>
  <c r="I328"/>
  <c r="J328" s="1"/>
  <c r="G329"/>
  <c r="I329"/>
  <c r="J329" s="1"/>
  <c r="G330"/>
  <c r="I330"/>
  <c r="J330" s="1"/>
  <c r="G331"/>
  <c r="I331"/>
  <c r="J331" s="1"/>
  <c r="G332"/>
  <c r="I332"/>
  <c r="J332" s="1"/>
  <c r="G333"/>
  <c r="I333"/>
  <c r="J333" s="1"/>
  <c r="G334"/>
  <c r="I334"/>
  <c r="J334" s="1"/>
  <c r="G335"/>
  <c r="I335"/>
  <c r="J335" s="1"/>
  <c r="G336"/>
  <c r="I336"/>
  <c r="J336" s="1"/>
  <c r="G337"/>
  <c r="I337"/>
  <c r="J337" s="1"/>
  <c r="G338"/>
  <c r="I338"/>
  <c r="J338" s="1"/>
  <c r="G339"/>
  <c r="I339"/>
  <c r="J339" s="1"/>
  <c r="G340"/>
  <c r="I340"/>
  <c r="J340" s="1"/>
  <c r="E315"/>
  <c r="E316"/>
  <c r="E317"/>
  <c r="E318"/>
  <c r="E319"/>
  <c r="E320"/>
  <c r="E321"/>
  <c r="E322"/>
  <c r="E323"/>
  <c r="E324"/>
  <c r="E325"/>
  <c r="E326"/>
  <c r="E327"/>
  <c r="E328"/>
  <c r="E329"/>
  <c r="E330"/>
  <c r="E331"/>
  <c r="E332"/>
  <c r="E333"/>
  <c r="E334"/>
  <c r="E335"/>
  <c r="E336"/>
  <c r="E337"/>
  <c r="E338"/>
  <c r="E339"/>
  <c r="E340"/>
  <c r="E313"/>
  <c r="G313"/>
  <c r="I313"/>
  <c r="J313" s="1"/>
  <c r="I314"/>
  <c r="J314" s="1"/>
  <c r="G314"/>
  <c r="E314"/>
  <c r="I312"/>
  <c r="J312" s="1"/>
  <c r="G312"/>
  <c r="E312"/>
  <c r="A310"/>
  <c r="J47" i="27" l="1"/>
  <c r="J35"/>
  <c r="J400" i="28"/>
  <c r="J393"/>
  <c r="J387"/>
  <c r="J377"/>
  <c r="J343"/>
  <c r="J310"/>
  <c r="E298"/>
  <c r="G298"/>
  <c r="I298"/>
  <c r="J298" s="1"/>
  <c r="E299"/>
  <c r="G299"/>
  <c r="I299"/>
  <c r="J299" s="1"/>
  <c r="E300"/>
  <c r="G300"/>
  <c r="I300"/>
  <c r="J300" s="1"/>
  <c r="E301"/>
  <c r="G301"/>
  <c r="I301"/>
  <c r="J301" s="1"/>
  <c r="E302"/>
  <c r="G302"/>
  <c r="I302"/>
  <c r="J302" s="1"/>
  <c r="E303"/>
  <c r="G303"/>
  <c r="I303"/>
  <c r="J303" s="1"/>
  <c r="E304"/>
  <c r="G304"/>
  <c r="I304"/>
  <c r="J304" s="1"/>
  <c r="E305"/>
  <c r="G305"/>
  <c r="I305"/>
  <c r="J305" s="1"/>
  <c r="E306"/>
  <c r="G306"/>
  <c r="I306"/>
  <c r="J306" s="1"/>
  <c r="E307"/>
  <c r="G307"/>
  <c r="I307"/>
  <c r="J307" s="1"/>
  <c r="I297"/>
  <c r="J297" s="1"/>
  <c r="G297"/>
  <c r="E297"/>
  <c r="I296"/>
  <c r="J296" s="1"/>
  <c r="G296"/>
  <c r="E296"/>
  <c r="I295"/>
  <c r="J295" s="1"/>
  <c r="G295"/>
  <c r="E295"/>
  <c r="I294"/>
  <c r="J294" s="1"/>
  <c r="G294"/>
  <c r="E294"/>
  <c r="I293"/>
  <c r="J293" s="1"/>
  <c r="G293"/>
  <c r="E293"/>
  <c r="I292"/>
  <c r="J292" s="1"/>
  <c r="G292"/>
  <c r="E292"/>
  <c r="I291"/>
  <c r="J291" s="1"/>
  <c r="G291"/>
  <c r="E291"/>
  <c r="A289"/>
  <c r="I286"/>
  <c r="J286" s="1"/>
  <c r="G286"/>
  <c r="E286"/>
  <c r="I285"/>
  <c r="J285" s="1"/>
  <c r="G285"/>
  <c r="E285"/>
  <c r="I284"/>
  <c r="J284" s="1"/>
  <c r="G284"/>
  <c r="E284"/>
  <c r="I283"/>
  <c r="J283" s="1"/>
  <c r="G283"/>
  <c r="E283"/>
  <c r="I282"/>
  <c r="J282" s="1"/>
  <c r="G282"/>
  <c r="E282"/>
  <c r="I281"/>
  <c r="J281" s="1"/>
  <c r="G281"/>
  <c r="E281"/>
  <c r="I280"/>
  <c r="J280" s="1"/>
  <c r="G280"/>
  <c r="E280"/>
  <c r="I279"/>
  <c r="J279" s="1"/>
  <c r="G279"/>
  <c r="E279"/>
  <c r="I278"/>
  <c r="J278" s="1"/>
  <c r="G278"/>
  <c r="E278"/>
  <c r="I277"/>
  <c r="J277" s="1"/>
  <c r="G277"/>
  <c r="E277"/>
  <c r="I276"/>
  <c r="J276" s="1"/>
  <c r="G276"/>
  <c r="E276"/>
  <c r="I275"/>
  <c r="J275" s="1"/>
  <c r="G275"/>
  <c r="E275"/>
  <c r="I274"/>
  <c r="J274" s="1"/>
  <c r="G274"/>
  <c r="E274"/>
  <c r="I273"/>
  <c r="J273" s="1"/>
  <c r="G273"/>
  <c r="E273"/>
  <c r="I272"/>
  <c r="J272" s="1"/>
  <c r="G272"/>
  <c r="E272"/>
  <c r="I271"/>
  <c r="J271" s="1"/>
  <c r="G271"/>
  <c r="E271"/>
  <c r="I270"/>
  <c r="J270" s="1"/>
  <c r="G270"/>
  <c r="E270"/>
  <c r="I269"/>
  <c r="J269" s="1"/>
  <c r="G269"/>
  <c r="E269"/>
  <c r="I268"/>
  <c r="J268" s="1"/>
  <c r="G268"/>
  <c r="E268"/>
  <c r="I267"/>
  <c r="J267" s="1"/>
  <c r="G267"/>
  <c r="E267"/>
  <c r="I266"/>
  <c r="J266" s="1"/>
  <c r="G266"/>
  <c r="E266"/>
  <c r="I265"/>
  <c r="J265" s="1"/>
  <c r="G265"/>
  <c r="E265"/>
  <c r="I264"/>
  <c r="J264" s="1"/>
  <c r="G264"/>
  <c r="E264"/>
  <c r="I263"/>
  <c r="J263" s="1"/>
  <c r="G263"/>
  <c r="E263"/>
  <c r="I262"/>
  <c r="J262" s="1"/>
  <c r="G262"/>
  <c r="E262"/>
  <c r="I261"/>
  <c r="J261" s="1"/>
  <c r="G261"/>
  <c r="E261"/>
  <c r="I260"/>
  <c r="J260" s="1"/>
  <c r="G260"/>
  <c r="E260"/>
  <c r="I259"/>
  <c r="J259" s="1"/>
  <c r="G259"/>
  <c r="E259"/>
  <c r="I258"/>
  <c r="J258" s="1"/>
  <c r="G258"/>
  <c r="E258"/>
  <c r="I257"/>
  <c r="J257" s="1"/>
  <c r="G257"/>
  <c r="E257"/>
  <c r="I256"/>
  <c r="J256" s="1"/>
  <c r="G256"/>
  <c r="E256"/>
  <c r="I255"/>
  <c r="J255" s="1"/>
  <c r="G255"/>
  <c r="E255"/>
  <c r="I254"/>
  <c r="J254" s="1"/>
  <c r="G254"/>
  <c r="E254"/>
  <c r="I253"/>
  <c r="J253" s="1"/>
  <c r="G253"/>
  <c r="E253"/>
  <c r="I252"/>
  <c r="J252" s="1"/>
  <c r="G252"/>
  <c r="E252"/>
  <c r="I251"/>
  <c r="J251" s="1"/>
  <c r="G251"/>
  <c r="E251"/>
  <c r="I250"/>
  <c r="J250" s="1"/>
  <c r="G250"/>
  <c r="E250"/>
  <c r="I249"/>
  <c r="J249" s="1"/>
  <c r="G249"/>
  <c r="E249"/>
  <c r="I248"/>
  <c r="J248" s="1"/>
  <c r="G248"/>
  <c r="E248"/>
  <c r="I247"/>
  <c r="J247" s="1"/>
  <c r="G247"/>
  <c r="E247"/>
  <c r="I246"/>
  <c r="J246" s="1"/>
  <c r="G246"/>
  <c r="E246"/>
  <c r="I245"/>
  <c r="J245" s="1"/>
  <c r="G245"/>
  <c r="E245"/>
  <c r="I244"/>
  <c r="J244" s="1"/>
  <c r="G244"/>
  <c r="E244"/>
  <c r="I243"/>
  <c r="J243" s="1"/>
  <c r="G243"/>
  <c r="E243"/>
  <c r="I242"/>
  <c r="J242" s="1"/>
  <c r="G242"/>
  <c r="E242"/>
  <c r="I241"/>
  <c r="J241" s="1"/>
  <c r="G241"/>
  <c r="E241"/>
  <c r="I240"/>
  <c r="J240" s="1"/>
  <c r="G240"/>
  <c r="E240"/>
  <c r="I239"/>
  <c r="J239" s="1"/>
  <c r="G239"/>
  <c r="E239"/>
  <c r="I238"/>
  <c r="J238" s="1"/>
  <c r="G238"/>
  <c r="E238"/>
  <c r="I237"/>
  <c r="J237" s="1"/>
  <c r="G237"/>
  <c r="E237"/>
  <c r="I236"/>
  <c r="J236" s="1"/>
  <c r="G236"/>
  <c r="E236"/>
  <c r="I235"/>
  <c r="J235" s="1"/>
  <c r="G235"/>
  <c r="E235"/>
  <c r="I234"/>
  <c r="J234" s="1"/>
  <c r="G234"/>
  <c r="E234"/>
  <c r="I233"/>
  <c r="J233" s="1"/>
  <c r="G233"/>
  <c r="E233"/>
  <c r="I232"/>
  <c r="J232" s="1"/>
  <c r="G232"/>
  <c r="E232"/>
  <c r="I231"/>
  <c r="J231" s="1"/>
  <c r="G231"/>
  <c r="E231"/>
  <c r="I230"/>
  <c r="J230" s="1"/>
  <c r="G230"/>
  <c r="E230"/>
  <c r="I229"/>
  <c r="J229" s="1"/>
  <c r="G229"/>
  <c r="E229"/>
  <c r="I228"/>
  <c r="J228" s="1"/>
  <c r="G228"/>
  <c r="E228"/>
  <c r="I227"/>
  <c r="J227" s="1"/>
  <c r="G227"/>
  <c r="E227"/>
  <c r="I226"/>
  <c r="J226" s="1"/>
  <c r="G226"/>
  <c r="E226"/>
  <c r="I225"/>
  <c r="J225" s="1"/>
  <c r="G225"/>
  <c r="E225"/>
  <c r="I224"/>
  <c r="J224" s="1"/>
  <c r="G224"/>
  <c r="E224"/>
  <c r="A222"/>
  <c r="J289" l="1"/>
  <c r="J222"/>
  <c r="I219"/>
  <c r="J219" s="1"/>
  <c r="G219"/>
  <c r="E219"/>
  <c r="I218"/>
  <c r="J218" s="1"/>
  <c r="G218"/>
  <c r="E218"/>
  <c r="I217"/>
  <c r="J217" s="1"/>
  <c r="G217"/>
  <c r="E217"/>
  <c r="I216"/>
  <c r="J216" s="1"/>
  <c r="G216"/>
  <c r="E216"/>
  <c r="I215"/>
  <c r="J215" s="1"/>
  <c r="G215"/>
  <c r="E215"/>
  <c r="I214"/>
  <c r="J214" s="1"/>
  <c r="G214"/>
  <c r="E214"/>
  <c r="I213"/>
  <c r="J213" s="1"/>
  <c r="G213"/>
  <c r="E213"/>
  <c r="I212"/>
  <c r="J212" s="1"/>
  <c r="G212"/>
  <c r="E212"/>
  <c r="I211"/>
  <c r="J211" s="1"/>
  <c r="G211"/>
  <c r="E211"/>
  <c r="I210"/>
  <c r="J210" s="1"/>
  <c r="G210"/>
  <c r="E210"/>
  <c r="I209"/>
  <c r="J209" s="1"/>
  <c r="G209"/>
  <c r="E209"/>
  <c r="I208"/>
  <c r="J208" s="1"/>
  <c r="G208"/>
  <c r="E208"/>
  <c r="I207"/>
  <c r="J207" s="1"/>
  <c r="G207"/>
  <c r="E207"/>
  <c r="F205"/>
  <c r="E205"/>
  <c r="A205"/>
  <c r="I202"/>
  <c r="J202" s="1"/>
  <c r="G202"/>
  <c r="E202"/>
  <c r="I201"/>
  <c r="J201" s="1"/>
  <c r="G201"/>
  <c r="E201"/>
  <c r="I200"/>
  <c r="J200" s="1"/>
  <c r="G200"/>
  <c r="E200"/>
  <c r="I199"/>
  <c r="J199" s="1"/>
  <c r="G199"/>
  <c r="E199"/>
  <c r="I198"/>
  <c r="J198" s="1"/>
  <c r="G198"/>
  <c r="E198"/>
  <c r="I197"/>
  <c r="J197" s="1"/>
  <c r="G197"/>
  <c r="E197"/>
  <c r="I196"/>
  <c r="J196" s="1"/>
  <c r="G196"/>
  <c r="E196"/>
  <c r="I195"/>
  <c r="J195" s="1"/>
  <c r="G195"/>
  <c r="E195"/>
  <c r="I194"/>
  <c r="J194" s="1"/>
  <c r="G194"/>
  <c r="E194"/>
  <c r="I193"/>
  <c r="J193" s="1"/>
  <c r="G193"/>
  <c r="E193"/>
  <c r="I192"/>
  <c r="J192" s="1"/>
  <c r="G192"/>
  <c r="E192"/>
  <c r="I191"/>
  <c r="J191" s="1"/>
  <c r="G191"/>
  <c r="E191"/>
  <c r="I190"/>
  <c r="J190" s="1"/>
  <c r="G190"/>
  <c r="E190"/>
  <c r="I189"/>
  <c r="J189" s="1"/>
  <c r="G189"/>
  <c r="E189"/>
  <c r="I188"/>
  <c r="J188" s="1"/>
  <c r="G188"/>
  <c r="E188"/>
  <c r="I187"/>
  <c r="J187" s="1"/>
  <c r="G187"/>
  <c r="E187"/>
  <c r="I186"/>
  <c r="J186" s="1"/>
  <c r="G186"/>
  <c r="E186"/>
  <c r="I185"/>
  <c r="J185" s="1"/>
  <c r="G185"/>
  <c r="E185"/>
  <c r="I184"/>
  <c r="J184" s="1"/>
  <c r="G184"/>
  <c r="E184"/>
  <c r="I183"/>
  <c r="J183" s="1"/>
  <c r="G183"/>
  <c r="E183"/>
  <c r="I182"/>
  <c r="J182" s="1"/>
  <c r="G182"/>
  <c r="E182"/>
  <c r="I181"/>
  <c r="J181" s="1"/>
  <c r="G181"/>
  <c r="E181"/>
  <c r="I180"/>
  <c r="J180" s="1"/>
  <c r="G180"/>
  <c r="E180"/>
  <c r="I179"/>
  <c r="J179" s="1"/>
  <c r="G179"/>
  <c r="E179"/>
  <c r="I178"/>
  <c r="J178" s="1"/>
  <c r="G178"/>
  <c r="E178"/>
  <c r="I177"/>
  <c r="J177" s="1"/>
  <c r="G177"/>
  <c r="E177"/>
  <c r="I176"/>
  <c r="J176" s="1"/>
  <c r="G176"/>
  <c r="E176"/>
  <c r="I175"/>
  <c r="J175" s="1"/>
  <c r="G175"/>
  <c r="E175"/>
  <c r="I174"/>
  <c r="J174" s="1"/>
  <c r="G174"/>
  <c r="E174"/>
  <c r="I173"/>
  <c r="J173" s="1"/>
  <c r="G173"/>
  <c r="E173"/>
  <c r="I172"/>
  <c r="J172" s="1"/>
  <c r="G172"/>
  <c r="E172"/>
  <c r="I171"/>
  <c r="J171" s="1"/>
  <c r="G171"/>
  <c r="E171"/>
  <c r="I170"/>
  <c r="J170" s="1"/>
  <c r="G170"/>
  <c r="E170"/>
  <c r="I169"/>
  <c r="J169" s="1"/>
  <c r="G169"/>
  <c r="E169"/>
  <c r="I168"/>
  <c r="J168" s="1"/>
  <c r="G168"/>
  <c r="E168"/>
  <c r="I167"/>
  <c r="J167" s="1"/>
  <c r="G167"/>
  <c r="E167"/>
  <c r="I166"/>
  <c r="J166" s="1"/>
  <c r="G166"/>
  <c r="E166"/>
  <c r="I165"/>
  <c r="J165" s="1"/>
  <c r="G165"/>
  <c r="E165"/>
  <c r="I164"/>
  <c r="J164" s="1"/>
  <c r="G164"/>
  <c r="E164"/>
  <c r="I163"/>
  <c r="J163" s="1"/>
  <c r="G163"/>
  <c r="E163"/>
  <c r="I162"/>
  <c r="J162" s="1"/>
  <c r="G162"/>
  <c r="E162"/>
  <c r="I161"/>
  <c r="J161" s="1"/>
  <c r="G161"/>
  <c r="E161"/>
  <c r="I160"/>
  <c r="J160" s="1"/>
  <c r="G160"/>
  <c r="E160"/>
  <c r="I159"/>
  <c r="J159" s="1"/>
  <c r="G159"/>
  <c r="E159"/>
  <c r="I158"/>
  <c r="J158" s="1"/>
  <c r="G158"/>
  <c r="E158"/>
  <c r="I157"/>
  <c r="J157" s="1"/>
  <c r="G157"/>
  <c r="E157"/>
  <c r="I156"/>
  <c r="J156" s="1"/>
  <c r="G156"/>
  <c r="E156"/>
  <c r="I155"/>
  <c r="J155" s="1"/>
  <c r="G155"/>
  <c r="E155"/>
  <c r="I154"/>
  <c r="J154" s="1"/>
  <c r="G154"/>
  <c r="E154"/>
  <c r="I153"/>
  <c r="J153" s="1"/>
  <c r="G153"/>
  <c r="E153"/>
  <c r="I152"/>
  <c r="J152" s="1"/>
  <c r="G152"/>
  <c r="E152"/>
  <c r="I151"/>
  <c r="J151" s="1"/>
  <c r="G151"/>
  <c r="E151"/>
  <c r="I150"/>
  <c r="J150" s="1"/>
  <c r="G150"/>
  <c r="E150"/>
  <c r="I149"/>
  <c r="J149" s="1"/>
  <c r="G149"/>
  <c r="E149"/>
  <c r="I148"/>
  <c r="J148" s="1"/>
  <c r="G148"/>
  <c r="E148"/>
  <c r="I147"/>
  <c r="J147" s="1"/>
  <c r="G147"/>
  <c r="E147"/>
  <c r="I146"/>
  <c r="J146" s="1"/>
  <c r="G146"/>
  <c r="E146"/>
  <c r="I145"/>
  <c r="J145" s="1"/>
  <c r="G145"/>
  <c r="E145"/>
  <c r="I144"/>
  <c r="J144" s="1"/>
  <c r="G144"/>
  <c r="E144"/>
  <c r="I143"/>
  <c r="J143" s="1"/>
  <c r="G143"/>
  <c r="E143"/>
  <c r="I142"/>
  <c r="J142" s="1"/>
  <c r="G142"/>
  <c r="E142"/>
  <c r="I141"/>
  <c r="J141" s="1"/>
  <c r="G141"/>
  <c r="E141"/>
  <c r="I140"/>
  <c r="J140" s="1"/>
  <c r="G140"/>
  <c r="E140"/>
  <c r="I139"/>
  <c r="J139" s="1"/>
  <c r="G139"/>
  <c r="E139"/>
  <c r="I138"/>
  <c r="J138" s="1"/>
  <c r="G138"/>
  <c r="E138"/>
  <c r="I137"/>
  <c r="J137" s="1"/>
  <c r="G137"/>
  <c r="E137"/>
  <c r="I136"/>
  <c r="J136" s="1"/>
  <c r="G136"/>
  <c r="E136"/>
  <c r="I135"/>
  <c r="J135" s="1"/>
  <c r="G135"/>
  <c r="E135"/>
  <c r="I134"/>
  <c r="J134" s="1"/>
  <c r="G134"/>
  <c r="E134"/>
  <c r="I133"/>
  <c r="J133" s="1"/>
  <c r="G133"/>
  <c r="E133"/>
  <c r="I132"/>
  <c r="J132" s="1"/>
  <c r="G132"/>
  <c r="E132"/>
  <c r="I131"/>
  <c r="J131" s="1"/>
  <c r="G131"/>
  <c r="E131"/>
  <c r="I130"/>
  <c r="J130" s="1"/>
  <c r="G130"/>
  <c r="E130"/>
  <c r="I129"/>
  <c r="J129" s="1"/>
  <c r="G129"/>
  <c r="E129"/>
  <c r="I128"/>
  <c r="J128" s="1"/>
  <c r="G128"/>
  <c r="E128"/>
  <c r="I127"/>
  <c r="J127" s="1"/>
  <c r="G127"/>
  <c r="E127"/>
  <c r="I126"/>
  <c r="J126" s="1"/>
  <c r="G126"/>
  <c r="E126"/>
  <c r="I125"/>
  <c r="J125" s="1"/>
  <c r="G125"/>
  <c r="E125"/>
  <c r="A123"/>
  <c r="I120"/>
  <c r="J120" s="1"/>
  <c r="G120"/>
  <c r="E120"/>
  <c r="I119"/>
  <c r="J119" s="1"/>
  <c r="G119"/>
  <c r="E119"/>
  <c r="I118"/>
  <c r="J118" s="1"/>
  <c r="G118"/>
  <c r="E118"/>
  <c r="I117"/>
  <c r="J117" s="1"/>
  <c r="G117"/>
  <c r="E117"/>
  <c r="I116"/>
  <c r="J116" s="1"/>
  <c r="G116"/>
  <c r="E116"/>
  <c r="I115"/>
  <c r="J115" s="1"/>
  <c r="G115"/>
  <c r="E115"/>
  <c r="I114"/>
  <c r="J114" s="1"/>
  <c r="G114"/>
  <c r="E114"/>
  <c r="I113"/>
  <c r="J113" s="1"/>
  <c r="G113"/>
  <c r="E113"/>
  <c r="I112"/>
  <c r="J112" s="1"/>
  <c r="G112"/>
  <c r="E112"/>
  <c r="I111"/>
  <c r="J111" s="1"/>
  <c r="G111"/>
  <c r="E111"/>
  <c r="I110"/>
  <c r="J110" s="1"/>
  <c r="G110"/>
  <c r="E110"/>
  <c r="I109"/>
  <c r="J109" s="1"/>
  <c r="G109"/>
  <c r="E109"/>
  <c r="I108"/>
  <c r="J108" s="1"/>
  <c r="G108"/>
  <c r="E108"/>
  <c r="I107"/>
  <c r="J107" s="1"/>
  <c r="G107"/>
  <c r="E107"/>
  <c r="I106"/>
  <c r="J106" s="1"/>
  <c r="G106"/>
  <c r="E106"/>
  <c r="I105"/>
  <c r="J105" s="1"/>
  <c r="G105"/>
  <c r="E105"/>
  <c r="I104"/>
  <c r="J104" s="1"/>
  <c r="G104"/>
  <c r="E104"/>
  <c r="I103"/>
  <c r="J103" s="1"/>
  <c r="G103"/>
  <c r="E103"/>
  <c r="I102"/>
  <c r="J102" s="1"/>
  <c r="G102"/>
  <c r="E102"/>
  <c r="I101"/>
  <c r="J101" s="1"/>
  <c r="G101"/>
  <c r="E101"/>
  <c r="I100"/>
  <c r="J100" s="1"/>
  <c r="G100"/>
  <c r="E100"/>
  <c r="I99"/>
  <c r="J99" s="1"/>
  <c r="G99"/>
  <c r="E99"/>
  <c r="I98"/>
  <c r="J98" s="1"/>
  <c r="G98"/>
  <c r="E98"/>
  <c r="A96"/>
  <c r="E16"/>
  <c r="G16"/>
  <c r="I16"/>
  <c r="J16" s="1"/>
  <c r="E17"/>
  <c r="G17"/>
  <c r="I17"/>
  <c r="J17" s="1"/>
  <c r="E18"/>
  <c r="G18"/>
  <c r="I18"/>
  <c r="J18" s="1"/>
  <c r="E19"/>
  <c r="G19"/>
  <c r="I19"/>
  <c r="J19" s="1"/>
  <c r="E20"/>
  <c r="G20"/>
  <c r="I20"/>
  <c r="J20" s="1"/>
  <c r="E21"/>
  <c r="G21"/>
  <c r="I21"/>
  <c r="J21" s="1"/>
  <c r="E22"/>
  <c r="G22"/>
  <c r="I22"/>
  <c r="J22" s="1"/>
  <c r="E23"/>
  <c r="G23"/>
  <c r="I23"/>
  <c r="J23" s="1"/>
  <c r="E24"/>
  <c r="G24"/>
  <c r="I24"/>
  <c r="J24" s="1"/>
  <c r="E25"/>
  <c r="G25"/>
  <c r="I25"/>
  <c r="J25" s="1"/>
  <c r="E26"/>
  <c r="G26"/>
  <c r="I26"/>
  <c r="J26" s="1"/>
  <c r="E27"/>
  <c r="G27"/>
  <c r="I27"/>
  <c r="J27" s="1"/>
  <c r="E28"/>
  <c r="G28"/>
  <c r="I28"/>
  <c r="J28" s="1"/>
  <c r="E29"/>
  <c r="G29"/>
  <c r="I29"/>
  <c r="J29" s="1"/>
  <c r="E30"/>
  <c r="G30"/>
  <c r="I30"/>
  <c r="J30" s="1"/>
  <c r="E31"/>
  <c r="G31"/>
  <c r="I31"/>
  <c r="J31" s="1"/>
  <c r="E32"/>
  <c r="G32"/>
  <c r="I32"/>
  <c r="J32" s="1"/>
  <c r="E33"/>
  <c r="G33"/>
  <c r="I33"/>
  <c r="J33" s="1"/>
  <c r="E34"/>
  <c r="G34"/>
  <c r="I34"/>
  <c r="J34" s="1"/>
  <c r="E35"/>
  <c r="G35"/>
  <c r="I35"/>
  <c r="J35" s="1"/>
  <c r="E36"/>
  <c r="G36"/>
  <c r="I36"/>
  <c r="J36" s="1"/>
  <c r="E37"/>
  <c r="G37"/>
  <c r="I37"/>
  <c r="J37" s="1"/>
  <c r="E38"/>
  <c r="G38"/>
  <c r="I38"/>
  <c r="J38" s="1"/>
  <c r="E39"/>
  <c r="G39"/>
  <c r="I39"/>
  <c r="J39" s="1"/>
  <c r="E40"/>
  <c r="G40"/>
  <c r="I40"/>
  <c r="J40" s="1"/>
  <c r="E41"/>
  <c r="G41"/>
  <c r="I41"/>
  <c r="J41" s="1"/>
  <c r="E42"/>
  <c r="G42"/>
  <c r="I42"/>
  <c r="J42" s="1"/>
  <c r="E43"/>
  <c r="G43"/>
  <c r="I43"/>
  <c r="J43" s="1"/>
  <c r="E44"/>
  <c r="G44"/>
  <c r="I44"/>
  <c r="J44" s="1"/>
  <c r="E45"/>
  <c r="G45"/>
  <c r="I45"/>
  <c r="J45" s="1"/>
  <c r="E46"/>
  <c r="G46"/>
  <c r="I46"/>
  <c r="J46" s="1"/>
  <c r="E47"/>
  <c r="G47"/>
  <c r="I47"/>
  <c r="J47" s="1"/>
  <c r="E48"/>
  <c r="G48"/>
  <c r="I48"/>
  <c r="J48" s="1"/>
  <c r="E49"/>
  <c r="G49"/>
  <c r="I49"/>
  <c r="J49" s="1"/>
  <c r="E50"/>
  <c r="G50"/>
  <c r="I50"/>
  <c r="J50" s="1"/>
  <c r="E51"/>
  <c r="G51"/>
  <c r="I51"/>
  <c r="J51" s="1"/>
  <c r="E52"/>
  <c r="G52"/>
  <c r="I52"/>
  <c r="J52" s="1"/>
  <c r="E53"/>
  <c r="G53"/>
  <c r="I53"/>
  <c r="J53" s="1"/>
  <c r="E54"/>
  <c r="G54"/>
  <c r="I54"/>
  <c r="J54" s="1"/>
  <c r="E55"/>
  <c r="G55"/>
  <c r="I55"/>
  <c r="J55" s="1"/>
  <c r="E56"/>
  <c r="G56"/>
  <c r="I56"/>
  <c r="J56" s="1"/>
  <c r="E57"/>
  <c r="G57"/>
  <c r="I57"/>
  <c r="J57" s="1"/>
  <c r="E58"/>
  <c r="G58"/>
  <c r="I58"/>
  <c r="J58" s="1"/>
  <c r="E59"/>
  <c r="G59"/>
  <c r="I59"/>
  <c r="J59" s="1"/>
  <c r="E60"/>
  <c r="G60"/>
  <c r="I60"/>
  <c r="J60" s="1"/>
  <c r="E61"/>
  <c r="G61"/>
  <c r="I61"/>
  <c r="J61" s="1"/>
  <c r="E62"/>
  <c r="G62"/>
  <c r="I62"/>
  <c r="J62" s="1"/>
  <c r="E63"/>
  <c r="G63"/>
  <c r="I63"/>
  <c r="J63" s="1"/>
  <c r="E64"/>
  <c r="G64"/>
  <c r="I64"/>
  <c r="J64" s="1"/>
  <c r="E65"/>
  <c r="G65"/>
  <c r="I65"/>
  <c r="J65" s="1"/>
  <c r="E66"/>
  <c r="G66"/>
  <c r="I66"/>
  <c r="J66" s="1"/>
  <c r="E67"/>
  <c r="G67"/>
  <c r="I67"/>
  <c r="J67" s="1"/>
  <c r="E68"/>
  <c r="G68"/>
  <c r="I68"/>
  <c r="J68" s="1"/>
  <c r="E69"/>
  <c r="G69"/>
  <c r="I69"/>
  <c r="J69" s="1"/>
  <c r="E70"/>
  <c r="G70"/>
  <c r="I70"/>
  <c r="J70" s="1"/>
  <c r="E71"/>
  <c r="G71"/>
  <c r="I71"/>
  <c r="J71" s="1"/>
  <c r="E72"/>
  <c r="G72"/>
  <c r="I72"/>
  <c r="J72" s="1"/>
  <c r="E73"/>
  <c r="G73"/>
  <c r="I73"/>
  <c r="J73" s="1"/>
  <c r="E74"/>
  <c r="G74"/>
  <c r="I74"/>
  <c r="J74" s="1"/>
  <c r="E75"/>
  <c r="G75"/>
  <c r="I75"/>
  <c r="J75" s="1"/>
  <c r="E76"/>
  <c r="G76"/>
  <c r="I76"/>
  <c r="J76" s="1"/>
  <c r="E77"/>
  <c r="G77"/>
  <c r="I77"/>
  <c r="J77" s="1"/>
  <c r="E78"/>
  <c r="G78"/>
  <c r="I78"/>
  <c r="J78" s="1"/>
  <c r="E79"/>
  <c r="G79"/>
  <c r="I79"/>
  <c r="J79" s="1"/>
  <c r="E80"/>
  <c r="G80"/>
  <c r="I80"/>
  <c r="J80" s="1"/>
  <c r="E81"/>
  <c r="G81"/>
  <c r="I81"/>
  <c r="J81" s="1"/>
  <c r="E82"/>
  <c r="G82"/>
  <c r="I82"/>
  <c r="J82" s="1"/>
  <c r="E83"/>
  <c r="G83"/>
  <c r="I83"/>
  <c r="J83" s="1"/>
  <c r="E84"/>
  <c r="G84"/>
  <c r="I84"/>
  <c r="J84" s="1"/>
  <c r="E85"/>
  <c r="G85"/>
  <c r="I85"/>
  <c r="J85" s="1"/>
  <c r="E86"/>
  <c r="G86"/>
  <c r="I86"/>
  <c r="J86" s="1"/>
  <c r="E87"/>
  <c r="G87"/>
  <c r="I87"/>
  <c r="J87" s="1"/>
  <c r="E88"/>
  <c r="G88"/>
  <c r="I88"/>
  <c r="J88" s="1"/>
  <c r="E89"/>
  <c r="G89"/>
  <c r="I89"/>
  <c r="J89" s="1"/>
  <c r="E90"/>
  <c r="G90"/>
  <c r="I90"/>
  <c r="J90" s="1"/>
  <c r="E91"/>
  <c r="G91"/>
  <c r="I91"/>
  <c r="J91" s="1"/>
  <c r="E92"/>
  <c r="G92"/>
  <c r="I92"/>
  <c r="J92" s="1"/>
  <c r="E93"/>
  <c r="G93"/>
  <c r="I93"/>
  <c r="J93" s="1"/>
  <c r="E9"/>
  <c r="G9"/>
  <c r="I9"/>
  <c r="J9" s="1"/>
  <c r="E10"/>
  <c r="G10"/>
  <c r="I10"/>
  <c r="J10" s="1"/>
  <c r="E11"/>
  <c r="G11"/>
  <c r="I11"/>
  <c r="J11" s="1"/>
  <c r="E12"/>
  <c r="G12"/>
  <c r="I12"/>
  <c r="J12" s="1"/>
  <c r="E13"/>
  <c r="G13"/>
  <c r="I13"/>
  <c r="J13" s="1"/>
  <c r="E14"/>
  <c r="G14"/>
  <c r="I14"/>
  <c r="J14" s="1"/>
  <c r="E15"/>
  <c r="G15"/>
  <c r="I15"/>
  <c r="J15" s="1"/>
  <c r="I425" i="33"/>
  <c r="J425" s="1"/>
  <c r="G425"/>
  <c r="E425"/>
  <c r="I424"/>
  <c r="J424" s="1"/>
  <c r="G424"/>
  <c r="E424"/>
  <c r="I423"/>
  <c r="J423" s="1"/>
  <c r="G423"/>
  <c r="E423"/>
  <c r="I422"/>
  <c r="J422" s="1"/>
  <c r="G422"/>
  <c r="E422"/>
  <c r="I421"/>
  <c r="J421" s="1"/>
  <c r="G421"/>
  <c r="E421"/>
  <c r="I420"/>
  <c r="J420" s="1"/>
  <c r="G420"/>
  <c r="E420"/>
  <c r="J419"/>
  <c r="G419"/>
  <c r="E419"/>
  <c r="F417"/>
  <c r="E417"/>
  <c r="A417"/>
  <c r="I414"/>
  <c r="J414" s="1"/>
  <c r="G414"/>
  <c r="E414"/>
  <c r="I413"/>
  <c r="J413" s="1"/>
  <c r="G413"/>
  <c r="E413"/>
  <c r="I412"/>
  <c r="J412" s="1"/>
  <c r="G412"/>
  <c r="E412"/>
  <c r="I411"/>
  <c r="J411" s="1"/>
  <c r="G411"/>
  <c r="E411"/>
  <c r="I410"/>
  <c r="J410" s="1"/>
  <c r="G410"/>
  <c r="E410"/>
  <c r="I409"/>
  <c r="J409" s="1"/>
  <c r="G409"/>
  <c r="E409"/>
  <c r="J408"/>
  <c r="G408"/>
  <c r="E408"/>
  <c r="F406"/>
  <c r="E406"/>
  <c r="A406"/>
  <c r="I403"/>
  <c r="J403" s="1"/>
  <c r="G403"/>
  <c r="E403"/>
  <c r="I402"/>
  <c r="J402" s="1"/>
  <c r="G402"/>
  <c r="E402"/>
  <c r="I401"/>
  <c r="J401" s="1"/>
  <c r="G401"/>
  <c r="E401"/>
  <c r="I400"/>
  <c r="J400" s="1"/>
  <c r="G400"/>
  <c r="E400"/>
  <c r="I399"/>
  <c r="J399" s="1"/>
  <c r="G399"/>
  <c r="E399"/>
  <c r="I398"/>
  <c r="J398" s="1"/>
  <c r="G398"/>
  <c r="E398"/>
  <c r="J397"/>
  <c r="G397"/>
  <c r="E397"/>
  <c r="F395"/>
  <c r="E395"/>
  <c r="A395"/>
  <c r="I392"/>
  <c r="J392" s="1"/>
  <c r="G392"/>
  <c r="E392"/>
  <c r="I391"/>
  <c r="J391" s="1"/>
  <c r="G391"/>
  <c r="E391"/>
  <c r="I390"/>
  <c r="J390" s="1"/>
  <c r="G390"/>
  <c r="E390"/>
  <c r="I389"/>
  <c r="J389" s="1"/>
  <c r="G389"/>
  <c r="E389"/>
  <c r="I388"/>
  <c r="J388" s="1"/>
  <c r="G388"/>
  <c r="E388"/>
  <c r="I387"/>
  <c r="J387" s="1"/>
  <c r="G387"/>
  <c r="E387"/>
  <c r="J386"/>
  <c r="G386"/>
  <c r="E386"/>
  <c r="F384"/>
  <c r="E384"/>
  <c r="A384"/>
  <c r="I381"/>
  <c r="J381" s="1"/>
  <c r="G381"/>
  <c r="E381"/>
  <c r="I380"/>
  <c r="J380" s="1"/>
  <c r="G380"/>
  <c r="E380"/>
  <c r="I379"/>
  <c r="J379" s="1"/>
  <c r="G379"/>
  <c r="E379"/>
  <c r="I378"/>
  <c r="J378" s="1"/>
  <c r="G378"/>
  <c r="E378"/>
  <c r="I377"/>
  <c r="J377" s="1"/>
  <c r="G377"/>
  <c r="E377"/>
  <c r="I376"/>
  <c r="J376" s="1"/>
  <c r="G376"/>
  <c r="E376"/>
  <c r="J375"/>
  <c r="G375"/>
  <c r="E375"/>
  <c r="F373"/>
  <c r="E373"/>
  <c r="A373"/>
  <c r="I370"/>
  <c r="J370" s="1"/>
  <c r="G370"/>
  <c r="E370"/>
  <c r="I369"/>
  <c r="J369" s="1"/>
  <c r="G369"/>
  <c r="E369"/>
  <c r="I368"/>
  <c r="J368" s="1"/>
  <c r="G368"/>
  <c r="E368"/>
  <c r="I367"/>
  <c r="J367" s="1"/>
  <c r="G367"/>
  <c r="E367"/>
  <c r="I366"/>
  <c r="J366" s="1"/>
  <c r="G366"/>
  <c r="E366"/>
  <c r="I365"/>
  <c r="J365" s="1"/>
  <c r="G365"/>
  <c r="E365"/>
  <c r="J364"/>
  <c r="G364"/>
  <c r="E364"/>
  <c r="F362"/>
  <c r="E362"/>
  <c r="A362"/>
  <c r="I359"/>
  <c r="J359" s="1"/>
  <c r="G359"/>
  <c r="E359"/>
  <c r="I358"/>
  <c r="J358" s="1"/>
  <c r="G358"/>
  <c r="E358"/>
  <c r="I357"/>
  <c r="J357" s="1"/>
  <c r="G357"/>
  <c r="E357"/>
  <c r="I356"/>
  <c r="J356" s="1"/>
  <c r="G356"/>
  <c r="E356"/>
  <c r="I355"/>
  <c r="J355" s="1"/>
  <c r="G355"/>
  <c r="E355"/>
  <c r="I354"/>
  <c r="J354" s="1"/>
  <c r="G354"/>
  <c r="E354"/>
  <c r="J353"/>
  <c r="G353"/>
  <c r="E353"/>
  <c r="F351"/>
  <c r="E351"/>
  <c r="A351"/>
  <c r="I348"/>
  <c r="J348" s="1"/>
  <c r="G348"/>
  <c r="E348"/>
  <c r="I347"/>
  <c r="J347" s="1"/>
  <c r="G347"/>
  <c r="E347"/>
  <c r="I346"/>
  <c r="J346" s="1"/>
  <c r="G346"/>
  <c r="E346"/>
  <c r="I345"/>
  <c r="J345" s="1"/>
  <c r="G345"/>
  <c r="E345"/>
  <c r="I344"/>
  <c r="J344" s="1"/>
  <c r="G344"/>
  <c r="E344"/>
  <c r="I343"/>
  <c r="J343" s="1"/>
  <c r="G343"/>
  <c r="E343"/>
  <c r="J342"/>
  <c r="G342"/>
  <c r="E342"/>
  <c r="F340"/>
  <c r="E340"/>
  <c r="A340"/>
  <c r="I337"/>
  <c r="J337" s="1"/>
  <c r="G337"/>
  <c r="E337"/>
  <c r="I336"/>
  <c r="J336" s="1"/>
  <c r="G336"/>
  <c r="E336"/>
  <c r="I335"/>
  <c r="J335" s="1"/>
  <c r="G335"/>
  <c r="E335"/>
  <c r="I334"/>
  <c r="J334" s="1"/>
  <c r="G334"/>
  <c r="E334"/>
  <c r="I333"/>
  <c r="J333" s="1"/>
  <c r="G333"/>
  <c r="E333"/>
  <c r="I332"/>
  <c r="J332" s="1"/>
  <c r="G332"/>
  <c r="E332"/>
  <c r="J331"/>
  <c r="G331"/>
  <c r="E331"/>
  <c r="F329"/>
  <c r="E329"/>
  <c r="A329"/>
  <c r="I326"/>
  <c r="J326" s="1"/>
  <c r="G326"/>
  <c r="E326"/>
  <c r="I325"/>
  <c r="J325" s="1"/>
  <c r="G325"/>
  <c r="E325"/>
  <c r="I324"/>
  <c r="J324" s="1"/>
  <c r="G324"/>
  <c r="E324"/>
  <c r="I323"/>
  <c r="J323" s="1"/>
  <c r="G323"/>
  <c r="E323"/>
  <c r="I322"/>
  <c r="J322" s="1"/>
  <c r="G322"/>
  <c r="E322"/>
  <c r="I321"/>
  <c r="J321" s="1"/>
  <c r="G321"/>
  <c r="E321"/>
  <c r="J320"/>
  <c r="G320"/>
  <c r="E320"/>
  <c r="F318"/>
  <c r="E318"/>
  <c r="A318"/>
  <c r="I315"/>
  <c r="J315" s="1"/>
  <c r="G315"/>
  <c r="E315"/>
  <c r="I314"/>
  <c r="J314" s="1"/>
  <c r="G314"/>
  <c r="E314"/>
  <c r="I313"/>
  <c r="J313" s="1"/>
  <c r="G313"/>
  <c r="E313"/>
  <c r="I312"/>
  <c r="J312" s="1"/>
  <c r="G312"/>
  <c r="E312"/>
  <c r="I311"/>
  <c r="J311" s="1"/>
  <c r="G311"/>
  <c r="E311"/>
  <c r="I310"/>
  <c r="J310" s="1"/>
  <c r="G310"/>
  <c r="E310"/>
  <c r="J309"/>
  <c r="G309"/>
  <c r="E309"/>
  <c r="F307"/>
  <c r="E307"/>
  <c r="A307"/>
  <c r="I304"/>
  <c r="J304" s="1"/>
  <c r="G304"/>
  <c r="E304"/>
  <c r="I303"/>
  <c r="J303" s="1"/>
  <c r="G303"/>
  <c r="E303"/>
  <c r="I302"/>
  <c r="J302" s="1"/>
  <c r="G302"/>
  <c r="E302"/>
  <c r="I301"/>
  <c r="J301" s="1"/>
  <c r="G301"/>
  <c r="E301"/>
  <c r="I300"/>
  <c r="J300" s="1"/>
  <c r="G300"/>
  <c r="E300"/>
  <c r="I299"/>
  <c r="J299" s="1"/>
  <c r="G299"/>
  <c r="E299"/>
  <c r="J298"/>
  <c r="G298"/>
  <c r="E298"/>
  <c r="F296"/>
  <c r="E296"/>
  <c r="A296"/>
  <c r="I293"/>
  <c r="J293" s="1"/>
  <c r="G293"/>
  <c r="E293"/>
  <c r="I292"/>
  <c r="J292" s="1"/>
  <c r="G292"/>
  <c r="E292"/>
  <c r="I291"/>
  <c r="J291" s="1"/>
  <c r="G291"/>
  <c r="E291"/>
  <c r="I290"/>
  <c r="J290" s="1"/>
  <c r="G290"/>
  <c r="E290"/>
  <c r="I289"/>
  <c r="J289" s="1"/>
  <c r="G289"/>
  <c r="E289"/>
  <c r="I288"/>
  <c r="J288" s="1"/>
  <c r="G288"/>
  <c r="E288"/>
  <c r="J287"/>
  <c r="G287"/>
  <c r="E287"/>
  <c r="F285"/>
  <c r="E285"/>
  <c r="A285"/>
  <c r="I282"/>
  <c r="J282" s="1"/>
  <c r="G282"/>
  <c r="E282"/>
  <c r="I281"/>
  <c r="J281" s="1"/>
  <c r="G281"/>
  <c r="E281"/>
  <c r="I280"/>
  <c r="J280" s="1"/>
  <c r="G280"/>
  <c r="E280"/>
  <c r="I279"/>
  <c r="J279" s="1"/>
  <c r="G279"/>
  <c r="E279"/>
  <c r="I278"/>
  <c r="J278" s="1"/>
  <c r="G278"/>
  <c r="E278"/>
  <c r="I277"/>
  <c r="J277" s="1"/>
  <c r="G277"/>
  <c r="E277"/>
  <c r="J276"/>
  <c r="G276"/>
  <c r="E276"/>
  <c r="F274"/>
  <c r="E274"/>
  <c r="A274"/>
  <c r="I271"/>
  <c r="J271" s="1"/>
  <c r="G271"/>
  <c r="E271"/>
  <c r="I270"/>
  <c r="J270" s="1"/>
  <c r="G270"/>
  <c r="E270"/>
  <c r="I269"/>
  <c r="J269" s="1"/>
  <c r="G269"/>
  <c r="E269"/>
  <c r="I268"/>
  <c r="J268" s="1"/>
  <c r="G268"/>
  <c r="E268"/>
  <c r="I267"/>
  <c r="J267" s="1"/>
  <c r="G267"/>
  <c r="E267"/>
  <c r="I266"/>
  <c r="J266" s="1"/>
  <c r="G266"/>
  <c r="E266"/>
  <c r="J265"/>
  <c r="G265"/>
  <c r="E265"/>
  <c r="F263"/>
  <c r="E263"/>
  <c r="A263"/>
  <c r="I260"/>
  <c r="J260" s="1"/>
  <c r="G260"/>
  <c r="E260"/>
  <c r="I259"/>
  <c r="J259" s="1"/>
  <c r="G259"/>
  <c r="E259"/>
  <c r="I258"/>
  <c r="J258" s="1"/>
  <c r="G258"/>
  <c r="E258"/>
  <c r="I257"/>
  <c r="J257" s="1"/>
  <c r="G257"/>
  <c r="E257"/>
  <c r="I256"/>
  <c r="J256" s="1"/>
  <c r="G256"/>
  <c r="E256"/>
  <c r="I255"/>
  <c r="J255" s="1"/>
  <c r="G255"/>
  <c r="E255"/>
  <c r="J254"/>
  <c r="G254"/>
  <c r="E254"/>
  <c r="F252"/>
  <c r="E252"/>
  <c r="A252"/>
  <c r="I249"/>
  <c r="J249" s="1"/>
  <c r="G249"/>
  <c r="E249"/>
  <c r="I248"/>
  <c r="J248" s="1"/>
  <c r="G248"/>
  <c r="E248"/>
  <c r="I247"/>
  <c r="J247" s="1"/>
  <c r="G247"/>
  <c r="E247"/>
  <c r="I246"/>
  <c r="J246" s="1"/>
  <c r="G246"/>
  <c r="E246"/>
  <c r="I245"/>
  <c r="J245" s="1"/>
  <c r="G245"/>
  <c r="E245"/>
  <c r="I244"/>
  <c r="J244" s="1"/>
  <c r="G244"/>
  <c r="E244"/>
  <c r="J243"/>
  <c r="G243"/>
  <c r="E243"/>
  <c r="F241"/>
  <c r="E241"/>
  <c r="A241"/>
  <c r="I238"/>
  <c r="J238" s="1"/>
  <c r="G238"/>
  <c r="E238"/>
  <c r="I237"/>
  <c r="J237" s="1"/>
  <c r="G237"/>
  <c r="E237"/>
  <c r="I236"/>
  <c r="J236" s="1"/>
  <c r="G236"/>
  <c r="E236"/>
  <c r="I235"/>
  <c r="J235" s="1"/>
  <c r="G235"/>
  <c r="E235"/>
  <c r="I234"/>
  <c r="J234" s="1"/>
  <c r="G234"/>
  <c r="E234"/>
  <c r="I233"/>
  <c r="J233" s="1"/>
  <c r="G233"/>
  <c r="E233"/>
  <c r="J232"/>
  <c r="G232"/>
  <c r="E232"/>
  <c r="F230"/>
  <c r="E230"/>
  <c r="A230"/>
  <c r="I227"/>
  <c r="J227" s="1"/>
  <c r="G227"/>
  <c r="E227"/>
  <c r="I226"/>
  <c r="J226" s="1"/>
  <c r="G226"/>
  <c r="E226"/>
  <c r="I225"/>
  <c r="J225" s="1"/>
  <c r="G225"/>
  <c r="E225"/>
  <c r="I224"/>
  <c r="J224" s="1"/>
  <c r="G224"/>
  <c r="E224"/>
  <c r="I223"/>
  <c r="J223" s="1"/>
  <c r="G223"/>
  <c r="E223"/>
  <c r="I222"/>
  <c r="J222" s="1"/>
  <c r="G222"/>
  <c r="E222"/>
  <c r="J221"/>
  <c r="G221"/>
  <c r="E221"/>
  <c r="F219"/>
  <c r="E219"/>
  <c r="A219"/>
  <c r="I216"/>
  <c r="J216" s="1"/>
  <c r="G216"/>
  <c r="E216"/>
  <c r="I215"/>
  <c r="J215" s="1"/>
  <c r="G215"/>
  <c r="E215"/>
  <c r="I214"/>
  <c r="J214" s="1"/>
  <c r="G214"/>
  <c r="E214"/>
  <c r="I213"/>
  <c r="J213" s="1"/>
  <c r="G213"/>
  <c r="E213"/>
  <c r="I212"/>
  <c r="J212" s="1"/>
  <c r="G212"/>
  <c r="E212"/>
  <c r="I211"/>
  <c r="J211" s="1"/>
  <c r="G211"/>
  <c r="E211"/>
  <c r="J210"/>
  <c r="G210"/>
  <c r="E210"/>
  <c r="F208"/>
  <c r="E208"/>
  <c r="A208"/>
  <c r="I205"/>
  <c r="J205" s="1"/>
  <c r="G205"/>
  <c r="E205"/>
  <c r="I204"/>
  <c r="J204" s="1"/>
  <c r="G204"/>
  <c r="E204"/>
  <c r="I203"/>
  <c r="J203" s="1"/>
  <c r="G203"/>
  <c r="E203"/>
  <c r="I202"/>
  <c r="J202" s="1"/>
  <c r="G202"/>
  <c r="E202"/>
  <c r="I201"/>
  <c r="J201" s="1"/>
  <c r="G201"/>
  <c r="E201"/>
  <c r="I200"/>
  <c r="J200" s="1"/>
  <c r="G200"/>
  <c r="E200"/>
  <c r="J199"/>
  <c r="G199"/>
  <c r="E199"/>
  <c r="F197"/>
  <c r="E197"/>
  <c r="A197"/>
  <c r="I194"/>
  <c r="J194" s="1"/>
  <c r="G194"/>
  <c r="E194"/>
  <c r="I193"/>
  <c r="J193" s="1"/>
  <c r="G193"/>
  <c r="E193"/>
  <c r="I192"/>
  <c r="J192" s="1"/>
  <c r="G192"/>
  <c r="E192"/>
  <c r="I191"/>
  <c r="J191" s="1"/>
  <c r="G191"/>
  <c r="E191"/>
  <c r="I190"/>
  <c r="J190" s="1"/>
  <c r="G190"/>
  <c r="E190"/>
  <c r="I189"/>
  <c r="J189" s="1"/>
  <c r="G189"/>
  <c r="E189"/>
  <c r="J188"/>
  <c r="G188"/>
  <c r="E188"/>
  <c r="F186"/>
  <c r="E186"/>
  <c r="A186"/>
  <c r="I183"/>
  <c r="J183" s="1"/>
  <c r="G183"/>
  <c r="E183"/>
  <c r="I182"/>
  <c r="J182" s="1"/>
  <c r="G182"/>
  <c r="E182"/>
  <c r="I181"/>
  <c r="J181" s="1"/>
  <c r="G181"/>
  <c r="E181"/>
  <c r="I180"/>
  <c r="J180" s="1"/>
  <c r="G180"/>
  <c r="E180"/>
  <c r="I179"/>
  <c r="J179" s="1"/>
  <c r="G179"/>
  <c r="E179"/>
  <c r="I178"/>
  <c r="J178" s="1"/>
  <c r="G178"/>
  <c r="E178"/>
  <c r="J177"/>
  <c r="G177"/>
  <c r="E177"/>
  <c r="F175"/>
  <c r="E175"/>
  <c r="A175"/>
  <c r="I172"/>
  <c r="J172" s="1"/>
  <c r="G172"/>
  <c r="E172"/>
  <c r="I171"/>
  <c r="J171" s="1"/>
  <c r="G171"/>
  <c r="E171"/>
  <c r="I170"/>
  <c r="J170" s="1"/>
  <c r="G170"/>
  <c r="E170"/>
  <c r="I169"/>
  <c r="J169" s="1"/>
  <c r="G169"/>
  <c r="E169"/>
  <c r="I168"/>
  <c r="J168" s="1"/>
  <c r="G168"/>
  <c r="E168"/>
  <c r="I167"/>
  <c r="J167" s="1"/>
  <c r="G167"/>
  <c r="E167"/>
  <c r="J166"/>
  <c r="G166"/>
  <c r="E166"/>
  <c r="F164"/>
  <c r="E164"/>
  <c r="A164"/>
  <c r="I161"/>
  <c r="J161" s="1"/>
  <c r="G161"/>
  <c r="E161"/>
  <c r="I160"/>
  <c r="J160" s="1"/>
  <c r="G160"/>
  <c r="E160"/>
  <c r="I159"/>
  <c r="J159" s="1"/>
  <c r="G159"/>
  <c r="E159"/>
  <c r="I158"/>
  <c r="J158" s="1"/>
  <c r="G158"/>
  <c r="E158"/>
  <c r="I157"/>
  <c r="J157" s="1"/>
  <c r="G157"/>
  <c r="E157"/>
  <c r="I156"/>
  <c r="J156" s="1"/>
  <c r="G156"/>
  <c r="E156"/>
  <c r="J155"/>
  <c r="G155"/>
  <c r="E155"/>
  <c r="F153"/>
  <c r="E153"/>
  <c r="A153"/>
  <c r="I150"/>
  <c r="J150" s="1"/>
  <c r="G150"/>
  <c r="E150"/>
  <c r="I149"/>
  <c r="J149" s="1"/>
  <c r="G149"/>
  <c r="E149"/>
  <c r="I148"/>
  <c r="J148" s="1"/>
  <c r="G148"/>
  <c r="E148"/>
  <c r="I147"/>
  <c r="J147" s="1"/>
  <c r="G147"/>
  <c r="E147"/>
  <c r="I146"/>
  <c r="J146" s="1"/>
  <c r="G146"/>
  <c r="E146"/>
  <c r="I145"/>
  <c r="J145" s="1"/>
  <c r="G145"/>
  <c r="E145"/>
  <c r="J144"/>
  <c r="G144"/>
  <c r="E144"/>
  <c r="F142"/>
  <c r="E142"/>
  <c r="A142"/>
  <c r="I139"/>
  <c r="J139" s="1"/>
  <c r="G139"/>
  <c r="E139"/>
  <c r="I138"/>
  <c r="J138" s="1"/>
  <c r="G138"/>
  <c r="E138"/>
  <c r="I137"/>
  <c r="J137" s="1"/>
  <c r="G137"/>
  <c r="E137"/>
  <c r="I136"/>
  <c r="J136" s="1"/>
  <c r="G136"/>
  <c r="E136"/>
  <c r="I135"/>
  <c r="J135" s="1"/>
  <c r="G135"/>
  <c r="E135"/>
  <c r="I134"/>
  <c r="J134" s="1"/>
  <c r="G134"/>
  <c r="E134"/>
  <c r="J133"/>
  <c r="G133"/>
  <c r="E133"/>
  <c r="F131"/>
  <c r="E131"/>
  <c r="A131"/>
  <c r="I128"/>
  <c r="J128" s="1"/>
  <c r="G128"/>
  <c r="E128"/>
  <c r="I127"/>
  <c r="J127" s="1"/>
  <c r="G127"/>
  <c r="E127"/>
  <c r="I126"/>
  <c r="J126" s="1"/>
  <c r="G126"/>
  <c r="E126"/>
  <c r="I125"/>
  <c r="J125" s="1"/>
  <c r="G125"/>
  <c r="E125"/>
  <c r="I124"/>
  <c r="J124" s="1"/>
  <c r="G124"/>
  <c r="E124"/>
  <c r="I123"/>
  <c r="J123" s="1"/>
  <c r="G123"/>
  <c r="E123"/>
  <c r="J122"/>
  <c r="G122"/>
  <c r="E122"/>
  <c r="F120"/>
  <c r="E120"/>
  <c r="A120"/>
  <c r="I117"/>
  <c r="J117" s="1"/>
  <c r="G117"/>
  <c r="E117"/>
  <c r="I116"/>
  <c r="J116" s="1"/>
  <c r="G116"/>
  <c r="E116"/>
  <c r="I115"/>
  <c r="J115" s="1"/>
  <c r="G115"/>
  <c r="E115"/>
  <c r="I114"/>
  <c r="J114" s="1"/>
  <c r="G114"/>
  <c r="E114"/>
  <c r="I113"/>
  <c r="J113" s="1"/>
  <c r="G113"/>
  <c r="E113"/>
  <c r="I112"/>
  <c r="J112" s="1"/>
  <c r="G112"/>
  <c r="E112"/>
  <c r="J111"/>
  <c r="G111"/>
  <c r="E111"/>
  <c r="F109"/>
  <c r="E109"/>
  <c r="A109"/>
  <c r="I106"/>
  <c r="J106" s="1"/>
  <c r="G106"/>
  <c r="E106"/>
  <c r="I105"/>
  <c r="J105" s="1"/>
  <c r="G105"/>
  <c r="E105"/>
  <c r="I104"/>
  <c r="J104" s="1"/>
  <c r="G104"/>
  <c r="E104"/>
  <c r="I103"/>
  <c r="J103" s="1"/>
  <c r="G103"/>
  <c r="E103"/>
  <c r="I102"/>
  <c r="J102" s="1"/>
  <c r="G102"/>
  <c r="E102"/>
  <c r="I101"/>
  <c r="J101" s="1"/>
  <c r="G101"/>
  <c r="E101"/>
  <c r="J100"/>
  <c r="G100"/>
  <c r="E100"/>
  <c r="F98"/>
  <c r="E98"/>
  <c r="A98"/>
  <c r="J417" l="1"/>
  <c r="J205" i="28"/>
  <c r="J123"/>
  <c r="J96"/>
  <c r="J406" i="33"/>
  <c r="J395"/>
  <c r="J384"/>
  <c r="J373"/>
  <c r="J362"/>
  <c r="J351"/>
  <c r="J340"/>
  <c r="J329"/>
  <c r="J318"/>
  <c r="J307"/>
  <c r="J296"/>
  <c r="J285"/>
  <c r="J274"/>
  <c r="J263"/>
  <c r="J252"/>
  <c r="J241"/>
  <c r="J230"/>
  <c r="J219"/>
  <c r="J208"/>
  <c r="J197"/>
  <c r="J186"/>
  <c r="J175"/>
  <c r="J164"/>
  <c r="J153"/>
  <c r="J142"/>
  <c r="J131"/>
  <c r="J120"/>
  <c r="J109"/>
  <c r="J98"/>
  <c r="I95"/>
  <c r="J95" s="1"/>
  <c r="G95"/>
  <c r="E95"/>
  <c r="I94"/>
  <c r="J94" s="1"/>
  <c r="G94"/>
  <c r="E94"/>
  <c r="I93"/>
  <c r="J93" s="1"/>
  <c r="G93"/>
  <c r="E93"/>
  <c r="I92"/>
  <c r="J92" s="1"/>
  <c r="G92"/>
  <c r="E92"/>
  <c r="I91"/>
  <c r="J91" s="1"/>
  <c r="G91"/>
  <c r="E91"/>
  <c r="I90"/>
  <c r="J90" s="1"/>
  <c r="G90"/>
  <c r="E90"/>
  <c r="J89"/>
  <c r="G89"/>
  <c r="E89"/>
  <c r="F87"/>
  <c r="E87"/>
  <c r="A87"/>
  <c r="I84"/>
  <c r="J84" s="1"/>
  <c r="G84"/>
  <c r="E84"/>
  <c r="I83"/>
  <c r="J83" s="1"/>
  <c r="G83"/>
  <c r="E83"/>
  <c r="I82"/>
  <c r="J82" s="1"/>
  <c r="G82"/>
  <c r="E82"/>
  <c r="I81"/>
  <c r="J81" s="1"/>
  <c r="G81"/>
  <c r="E81"/>
  <c r="I80"/>
  <c r="J80" s="1"/>
  <c r="G80"/>
  <c r="E80"/>
  <c r="I79"/>
  <c r="J79" s="1"/>
  <c r="G79"/>
  <c r="E79"/>
  <c r="J78"/>
  <c r="G78"/>
  <c r="E78"/>
  <c r="F76"/>
  <c r="E76"/>
  <c r="A76"/>
  <c r="I73"/>
  <c r="J73" s="1"/>
  <c r="G73"/>
  <c r="E73"/>
  <c r="I72"/>
  <c r="J72" s="1"/>
  <c r="G72"/>
  <c r="E72"/>
  <c r="I71"/>
  <c r="J71" s="1"/>
  <c r="G71"/>
  <c r="E71"/>
  <c r="I70"/>
  <c r="J70" s="1"/>
  <c r="G70"/>
  <c r="E70"/>
  <c r="I69"/>
  <c r="J69" s="1"/>
  <c r="G69"/>
  <c r="E69"/>
  <c r="I68"/>
  <c r="J68" s="1"/>
  <c r="G68"/>
  <c r="E68"/>
  <c r="J67"/>
  <c r="G67"/>
  <c r="E67"/>
  <c r="F65"/>
  <c r="E65"/>
  <c r="A65"/>
  <c r="I62"/>
  <c r="J62" s="1"/>
  <c r="G62"/>
  <c r="E62"/>
  <c r="I61"/>
  <c r="J61" s="1"/>
  <c r="G61"/>
  <c r="E61"/>
  <c r="I60"/>
  <c r="J60" s="1"/>
  <c r="G60"/>
  <c r="E60"/>
  <c r="I59"/>
  <c r="J59" s="1"/>
  <c r="G59"/>
  <c r="E59"/>
  <c r="I58"/>
  <c r="J58" s="1"/>
  <c r="G58"/>
  <c r="E58"/>
  <c r="I57"/>
  <c r="J57" s="1"/>
  <c r="G57"/>
  <c r="E57"/>
  <c r="J56"/>
  <c r="G56"/>
  <c r="E56"/>
  <c r="F54"/>
  <c r="E54"/>
  <c r="A54"/>
  <c r="J87" l="1"/>
  <c r="J76"/>
  <c r="J65"/>
  <c r="J54"/>
  <c r="J23"/>
  <c r="I51"/>
  <c r="J51" s="1"/>
  <c r="G51"/>
  <c r="E51"/>
  <c r="I50"/>
  <c r="J50" s="1"/>
  <c r="G50"/>
  <c r="E50"/>
  <c r="I49"/>
  <c r="J49" s="1"/>
  <c r="G49"/>
  <c r="E49"/>
  <c r="I48"/>
  <c r="J48" s="1"/>
  <c r="G48"/>
  <c r="E48"/>
  <c r="I47"/>
  <c r="J47" s="1"/>
  <c r="G47"/>
  <c r="E47"/>
  <c r="I46"/>
  <c r="J46" s="1"/>
  <c r="G46"/>
  <c r="E46"/>
  <c r="J45"/>
  <c r="G45"/>
  <c r="E45"/>
  <c r="F43"/>
  <c r="E43"/>
  <c r="A43"/>
  <c r="J34"/>
  <c r="I17" i="30"/>
  <c r="J17" s="1"/>
  <c r="G17"/>
  <c r="E17"/>
  <c r="I16"/>
  <c r="J16" s="1"/>
  <c r="G16"/>
  <c r="E16"/>
  <c r="I15"/>
  <c r="J15" s="1"/>
  <c r="G15"/>
  <c r="E15"/>
  <c r="F13"/>
  <c r="E13"/>
  <c r="A13"/>
  <c r="I17" i="31"/>
  <c r="J17" s="1"/>
  <c r="G17"/>
  <c r="E17"/>
  <c r="I16"/>
  <c r="J16" s="1"/>
  <c r="G16"/>
  <c r="E16"/>
  <c r="I15"/>
  <c r="J15" s="1"/>
  <c r="G15"/>
  <c r="E15"/>
  <c r="F13"/>
  <c r="E13"/>
  <c r="A13"/>
  <c r="I17" i="25"/>
  <c r="J17" s="1"/>
  <c r="G17"/>
  <c r="E17"/>
  <c r="I16"/>
  <c r="J16" s="1"/>
  <c r="G16"/>
  <c r="E16"/>
  <c r="I15"/>
  <c r="J15" s="1"/>
  <c r="G15"/>
  <c r="E15"/>
  <c r="F13"/>
  <c r="E13"/>
  <c r="A13"/>
  <c r="I17" i="26"/>
  <c r="J17" s="1"/>
  <c r="G17"/>
  <c r="E17"/>
  <c r="I16"/>
  <c r="J16" s="1"/>
  <c r="G16"/>
  <c r="E16"/>
  <c r="I15"/>
  <c r="J15" s="1"/>
  <c r="G15"/>
  <c r="E15"/>
  <c r="F13"/>
  <c r="E13"/>
  <c r="A13"/>
  <c r="I17" i="24"/>
  <c r="J17" s="1"/>
  <c r="G17"/>
  <c r="E17"/>
  <c r="I16"/>
  <c r="J16" s="1"/>
  <c r="G16"/>
  <c r="E16"/>
  <c r="I15"/>
  <c r="J15" s="1"/>
  <c r="G15"/>
  <c r="E15"/>
  <c r="F13"/>
  <c r="E13"/>
  <c r="A13"/>
  <c r="I17" i="29"/>
  <c r="J17" s="1"/>
  <c r="G17"/>
  <c r="E17"/>
  <c r="I16"/>
  <c r="J16" s="1"/>
  <c r="G16"/>
  <c r="E16"/>
  <c r="I15"/>
  <c r="J15" s="1"/>
  <c r="G15"/>
  <c r="E15"/>
  <c r="F13"/>
  <c r="E13"/>
  <c r="A13"/>
  <c r="I17" i="22"/>
  <c r="J17" s="1"/>
  <c r="G17"/>
  <c r="E17"/>
  <c r="I16"/>
  <c r="J16" s="1"/>
  <c r="G16"/>
  <c r="E16"/>
  <c r="I15"/>
  <c r="J15" s="1"/>
  <c r="G15"/>
  <c r="E15"/>
  <c r="F13"/>
  <c r="E13"/>
  <c r="A13"/>
  <c r="I17" i="23"/>
  <c r="J17" s="1"/>
  <c r="G17"/>
  <c r="E17"/>
  <c r="I16"/>
  <c r="J16" s="1"/>
  <c r="G16"/>
  <c r="E16"/>
  <c r="I15"/>
  <c r="J15" s="1"/>
  <c r="G15"/>
  <c r="E15"/>
  <c r="F13"/>
  <c r="E13"/>
  <c r="A13"/>
  <c r="I10"/>
  <c r="J10" s="1"/>
  <c r="G10"/>
  <c r="E10"/>
  <c r="I9"/>
  <c r="J9" s="1"/>
  <c r="G9"/>
  <c r="E9"/>
  <c r="I8"/>
  <c r="J8" s="1"/>
  <c r="G8"/>
  <c r="E8"/>
  <c r="F6"/>
  <c r="E6"/>
  <c r="B6"/>
  <c r="B13" s="1"/>
  <c r="A6"/>
  <c r="I10" i="22"/>
  <c r="J10" s="1"/>
  <c r="G10"/>
  <c r="E10"/>
  <c r="I9"/>
  <c r="J9" s="1"/>
  <c r="G9"/>
  <c r="E9"/>
  <c r="I8"/>
  <c r="J8" s="1"/>
  <c r="G8"/>
  <c r="E8"/>
  <c r="F6"/>
  <c r="E6"/>
  <c r="B6"/>
  <c r="B13" s="1"/>
  <c r="A6"/>
  <c r="I10" i="29"/>
  <c r="J10" s="1"/>
  <c r="G10"/>
  <c r="E10"/>
  <c r="I9"/>
  <c r="J9" s="1"/>
  <c r="G9"/>
  <c r="E9"/>
  <c r="I8"/>
  <c r="J8" s="1"/>
  <c r="G8"/>
  <c r="E8"/>
  <c r="F6"/>
  <c r="E6"/>
  <c r="B6"/>
  <c r="B13" s="1"/>
  <c r="A6"/>
  <c r="I9" i="27"/>
  <c r="J9" s="1"/>
  <c r="G9"/>
  <c r="E9"/>
  <c r="I8"/>
  <c r="J8" s="1"/>
  <c r="G8"/>
  <c r="E8"/>
  <c r="B6"/>
  <c r="A6"/>
  <c r="I10" i="24"/>
  <c r="J10" s="1"/>
  <c r="G10"/>
  <c r="E10"/>
  <c r="I9"/>
  <c r="J9" s="1"/>
  <c r="G9"/>
  <c r="E9"/>
  <c r="I8"/>
  <c r="J8" s="1"/>
  <c r="G8"/>
  <c r="E8"/>
  <c r="F6"/>
  <c r="E6"/>
  <c r="B6"/>
  <c r="B13" s="1"/>
  <c r="A6"/>
  <c r="I10" i="26"/>
  <c r="J10" s="1"/>
  <c r="G10"/>
  <c r="E10"/>
  <c r="I9"/>
  <c r="J9" s="1"/>
  <c r="G9"/>
  <c r="E9"/>
  <c r="I8"/>
  <c r="J8" s="1"/>
  <c r="G8"/>
  <c r="E8"/>
  <c r="F6"/>
  <c r="E6"/>
  <c r="B6"/>
  <c r="B13" s="1"/>
  <c r="A6"/>
  <c r="I10" i="25"/>
  <c r="J10" s="1"/>
  <c r="G10"/>
  <c r="E10"/>
  <c r="I9"/>
  <c r="J9" s="1"/>
  <c r="G9"/>
  <c r="E9"/>
  <c r="I8"/>
  <c r="J8" s="1"/>
  <c r="G8"/>
  <c r="E8"/>
  <c r="F6"/>
  <c r="E6"/>
  <c r="B6"/>
  <c r="B13" s="1"/>
  <c r="A6"/>
  <c r="I10" i="31"/>
  <c r="J10" s="1"/>
  <c r="G10"/>
  <c r="E10"/>
  <c r="I9"/>
  <c r="J9" s="1"/>
  <c r="G9"/>
  <c r="E9"/>
  <c r="I8"/>
  <c r="J8" s="1"/>
  <c r="G8"/>
  <c r="E8"/>
  <c r="F6"/>
  <c r="E6"/>
  <c r="B6"/>
  <c r="B13" s="1"/>
  <c r="A6"/>
  <c r="I10" i="30"/>
  <c r="J10" s="1"/>
  <c r="G10"/>
  <c r="E10"/>
  <c r="I9"/>
  <c r="J9" s="1"/>
  <c r="G9"/>
  <c r="E9"/>
  <c r="I8"/>
  <c r="J8" s="1"/>
  <c r="G8"/>
  <c r="E8"/>
  <c r="F6"/>
  <c r="E6"/>
  <c r="B6"/>
  <c r="B13" s="1"/>
  <c r="A6"/>
  <c r="I8" i="28"/>
  <c r="J8" s="1"/>
  <c r="G8"/>
  <c r="E8"/>
  <c r="B6"/>
  <c r="A6"/>
  <c r="B21" i="27" l="1"/>
  <c r="B96" i="28"/>
  <c r="J43" i="33"/>
  <c r="J13" i="26"/>
  <c r="J13" i="25"/>
  <c r="J13" i="30"/>
  <c r="J6" i="28"/>
  <c r="J6" i="26"/>
  <c r="J13" i="22"/>
  <c r="J13" i="24"/>
  <c r="J6" i="23"/>
  <c r="J13" i="31"/>
  <c r="J6"/>
  <c r="J13" i="23"/>
  <c r="J13" i="29"/>
  <c r="J6" i="25"/>
  <c r="J6" i="24"/>
  <c r="J6" i="22"/>
  <c r="J6" i="30"/>
  <c r="J6" i="27"/>
  <c r="J6" i="29"/>
  <c r="B35" i="27" l="1"/>
  <c r="B47" s="1"/>
  <c r="B123" i="28"/>
  <c r="I40" i="33"/>
  <c r="J40" s="1"/>
  <c r="G40"/>
  <c r="E40"/>
  <c r="I39"/>
  <c r="J39" s="1"/>
  <c r="G39"/>
  <c r="E39"/>
  <c r="I38"/>
  <c r="J38" s="1"/>
  <c r="G38"/>
  <c r="E38"/>
  <c r="I37"/>
  <c r="J37" s="1"/>
  <c r="G37"/>
  <c r="E37"/>
  <c r="I36"/>
  <c r="J36" s="1"/>
  <c r="G36"/>
  <c r="E36"/>
  <c r="I35"/>
  <c r="J35" s="1"/>
  <c r="G35"/>
  <c r="E35"/>
  <c r="G34"/>
  <c r="E34"/>
  <c r="F32"/>
  <c r="E32"/>
  <c r="A32"/>
  <c r="I16"/>
  <c r="J16" s="1"/>
  <c r="G16"/>
  <c r="E16"/>
  <c r="I17"/>
  <c r="J17" s="1"/>
  <c r="G17"/>
  <c r="E17"/>
  <c r="I18"/>
  <c r="J18" s="1"/>
  <c r="G18"/>
  <c r="E18"/>
  <c r="I15"/>
  <c r="J15" s="1"/>
  <c r="G15"/>
  <c r="E15"/>
  <c r="F13"/>
  <c r="E13"/>
  <c r="A13"/>
  <c r="I29"/>
  <c r="J29" s="1"/>
  <c r="G29"/>
  <c r="E29"/>
  <c r="I28"/>
  <c r="J28" s="1"/>
  <c r="G28"/>
  <c r="E28"/>
  <c r="I27"/>
  <c r="J27" s="1"/>
  <c r="G27"/>
  <c r="E27"/>
  <c r="I26"/>
  <c r="J26" s="1"/>
  <c r="G26"/>
  <c r="E26"/>
  <c r="I25"/>
  <c r="J25" s="1"/>
  <c r="G25"/>
  <c r="E25"/>
  <c r="I24"/>
  <c r="J24" s="1"/>
  <c r="G24"/>
  <c r="E24"/>
  <c r="G23"/>
  <c r="E23"/>
  <c r="F21"/>
  <c r="E21"/>
  <c r="A21"/>
  <c r="I10"/>
  <c r="J10" s="1"/>
  <c r="I8"/>
  <c r="J8" s="1"/>
  <c r="I9"/>
  <c r="J9" s="1"/>
  <c r="G10"/>
  <c r="E10"/>
  <c r="G9"/>
  <c r="E9"/>
  <c r="G8"/>
  <c r="E8"/>
  <c r="F6"/>
  <c r="E6"/>
  <c r="B6"/>
  <c r="A6"/>
  <c r="B205" i="28" l="1"/>
  <c r="B222" s="1"/>
  <c r="B289" s="1"/>
  <c r="J21" i="33"/>
  <c r="J6"/>
  <c r="J32"/>
  <c r="J13"/>
  <c r="B13"/>
  <c r="A3"/>
  <c r="A2"/>
  <c r="A1"/>
  <c r="A3" i="31"/>
  <c r="A2"/>
  <c r="A1"/>
  <c r="A3" i="30"/>
  <c r="A2"/>
  <c r="A1"/>
  <c r="A3" i="29"/>
  <c r="A2"/>
  <c r="A1"/>
  <c r="A3" i="28"/>
  <c r="A2"/>
  <c r="A1"/>
  <c r="A3" i="27"/>
  <c r="A2"/>
  <c r="A1"/>
  <c r="A3" i="26"/>
  <c r="A2"/>
  <c r="A1"/>
  <c r="A3" i="25"/>
  <c r="A2"/>
  <c r="A1"/>
  <c r="A3" i="24"/>
  <c r="A2"/>
  <c r="A1"/>
  <c r="A3" i="23"/>
  <c r="A2"/>
  <c r="A1"/>
  <c r="A3" i="22"/>
  <c r="A2"/>
  <c r="A1"/>
  <c r="B21" i="33" l="1"/>
  <c r="B32" s="1"/>
  <c r="B43" s="1"/>
  <c r="B310" i="28"/>
  <c r="B54" i="33" l="1"/>
  <c r="B343" i="28"/>
  <c r="G29" i="27" l="1"/>
  <c r="I26"/>
  <c r="J26" s="1"/>
  <c r="J21" s="1"/>
  <c r="E29"/>
  <c r="G26"/>
  <c r="E26"/>
  <c r="I29"/>
  <c r="J29" s="1"/>
  <c r="B65" i="33"/>
  <c r="B76" s="1"/>
  <c r="B377" i="28"/>
  <c r="D161" i="16"/>
  <c r="D158"/>
  <c r="D154"/>
  <c r="D152"/>
  <c r="D116"/>
  <c r="D113"/>
  <c r="D109"/>
  <c r="D107"/>
  <c r="D71"/>
  <c r="D68"/>
  <c r="D64"/>
  <c r="D62"/>
  <c r="F161"/>
  <c r="F158"/>
  <c r="F154"/>
  <c r="F152"/>
  <c r="F116"/>
  <c r="F113"/>
  <c r="F109"/>
  <c r="F107"/>
  <c r="F71"/>
  <c r="F68"/>
  <c r="F64"/>
  <c r="F62"/>
  <c r="A161"/>
  <c r="A158"/>
  <c r="A152"/>
  <c r="A116"/>
  <c r="A113"/>
  <c r="A107"/>
  <c r="A71"/>
  <c r="A68"/>
  <c r="A62"/>
  <c r="A26"/>
  <c r="A23"/>
  <c r="A17"/>
  <c r="D17"/>
  <c r="D26"/>
  <c r="D23"/>
  <c r="D19"/>
  <c r="F26"/>
  <c r="F23"/>
  <c r="F19"/>
  <c r="F17"/>
  <c r="B87" i="33" l="1"/>
  <c r="B387" i="28"/>
  <c r="B393" s="1"/>
  <c r="B400" s="1"/>
  <c r="A5" i="10"/>
  <c r="A4"/>
  <c r="E14" i="8"/>
  <c r="E13"/>
  <c r="H178" i="16"/>
  <c r="F186" s="1"/>
  <c r="G172"/>
  <c r="G171"/>
  <c r="G170"/>
  <c r="G169"/>
  <c r="G168"/>
  <c r="G167"/>
  <c r="G166"/>
  <c r="G165"/>
  <c r="G164"/>
  <c r="G163"/>
  <c r="G162"/>
  <c r="G161"/>
  <c r="G160"/>
  <c r="G159"/>
  <c r="G158"/>
  <c r="G157"/>
  <c r="G156"/>
  <c r="G155"/>
  <c r="G154"/>
  <c r="G153"/>
  <c r="G152"/>
  <c r="F147"/>
  <c r="G147" s="1"/>
  <c r="H148" s="1"/>
  <c r="F182" s="1"/>
  <c r="K141"/>
  <c r="J141"/>
  <c r="A139"/>
  <c r="H122"/>
  <c r="F130" s="1"/>
  <c r="G116"/>
  <c r="G115"/>
  <c r="G114"/>
  <c r="G113"/>
  <c r="G112"/>
  <c r="F111"/>
  <c r="G111" s="1"/>
  <c r="G110"/>
  <c r="G109"/>
  <c r="G108"/>
  <c r="G107"/>
  <c r="F102"/>
  <c r="G102" s="1"/>
  <c r="H103" s="1"/>
  <c r="F126" s="1"/>
  <c r="K96"/>
  <c r="J96"/>
  <c r="A94"/>
  <c r="H77"/>
  <c r="F85" s="1"/>
  <c r="G71"/>
  <c r="G70"/>
  <c r="G69"/>
  <c r="G68"/>
  <c r="G67"/>
  <c r="G66"/>
  <c r="G65"/>
  <c r="G64"/>
  <c r="G63"/>
  <c r="G62"/>
  <c r="G57"/>
  <c r="H58" s="1"/>
  <c r="F81" s="1"/>
  <c r="K51"/>
  <c r="J51"/>
  <c r="A49"/>
  <c r="H32"/>
  <c r="F40" s="1"/>
  <c r="G26"/>
  <c r="G25"/>
  <c r="G24"/>
  <c r="G23"/>
  <c r="G22"/>
  <c r="F21"/>
  <c r="G21" s="1"/>
  <c r="G20"/>
  <c r="G19"/>
  <c r="G18"/>
  <c r="G17"/>
  <c r="F12"/>
  <c r="G12" s="1"/>
  <c r="H13" s="1"/>
  <c r="F36" s="1"/>
  <c r="K6"/>
  <c r="J6"/>
  <c r="A4"/>
  <c r="B98" i="33" l="1"/>
  <c r="B109" s="1"/>
  <c r="B120" s="1"/>
  <c r="B131" s="1"/>
  <c r="B142" s="1"/>
  <c r="B153" s="1"/>
  <c r="B164" s="1"/>
  <c r="B175" s="1"/>
  <c r="B186" s="1"/>
  <c r="B197" s="1"/>
  <c r="B208" s="1"/>
  <c r="B219" s="1"/>
  <c r="B230" s="1"/>
  <c r="B241" s="1"/>
  <c r="B252" s="1"/>
  <c r="B263" s="1"/>
  <c r="B274" s="1"/>
  <c r="B285" s="1"/>
  <c r="B296" s="1"/>
  <c r="B307" s="1"/>
  <c r="B318" s="1"/>
  <c r="B329" s="1"/>
  <c r="B340" s="1"/>
  <c r="B351" s="1"/>
  <c r="B362" s="1"/>
  <c r="B373" s="1"/>
  <c r="B384" s="1"/>
  <c r="B395" s="1"/>
  <c r="B406" s="1"/>
  <c r="B417" s="1"/>
  <c r="H117" i="16"/>
  <c r="F129" s="1"/>
  <c r="F131" s="1"/>
  <c r="H72"/>
  <c r="F84" s="1"/>
  <c r="F86" s="1"/>
  <c r="G86" s="1"/>
  <c r="H86" s="1"/>
  <c r="F37"/>
  <c r="F38" s="1"/>
  <c r="F82"/>
  <c r="F83" s="1"/>
  <c r="F127"/>
  <c r="F128" s="1"/>
  <c r="H27"/>
  <c r="F39" s="1"/>
  <c r="F41" s="1"/>
  <c r="F183"/>
  <c r="F184" s="1"/>
  <c r="H173"/>
  <c r="F185" s="1"/>
  <c r="F187" s="1"/>
  <c r="F132" l="1"/>
  <c r="F133" s="1"/>
  <c r="G131"/>
  <c r="H131" s="1"/>
  <c r="G83"/>
  <c r="H83" s="1"/>
  <c r="H89" s="1"/>
  <c r="F87"/>
  <c r="F88" s="1"/>
  <c r="G184"/>
  <c r="H184" s="1"/>
  <c r="G187"/>
  <c r="H187" s="1"/>
  <c r="F188"/>
  <c r="F189" s="1"/>
  <c r="G41"/>
  <c r="H41" s="1"/>
  <c r="F42"/>
  <c r="F43" s="1"/>
  <c r="G128"/>
  <c r="H128" s="1"/>
  <c r="G38"/>
  <c r="H38" s="1"/>
  <c r="A6" i="10"/>
  <c r="A3" i="9"/>
  <c r="A2"/>
  <c r="A7" i="8"/>
  <c r="A6"/>
  <c r="B2"/>
  <c r="A2" i="7"/>
  <c r="E20" i="10"/>
  <c r="D20"/>
  <c r="E60" i="9"/>
  <c r="D60"/>
  <c r="F52"/>
  <c r="E52"/>
  <c r="D52"/>
  <c r="F46"/>
  <c r="E46"/>
  <c r="D46"/>
  <c r="F35"/>
  <c r="E35"/>
  <c r="D35"/>
  <c r="F20"/>
  <c r="E20"/>
  <c r="D20"/>
  <c r="G23" i="8"/>
  <c r="G22"/>
  <c r="G21"/>
  <c r="G20"/>
  <c r="F19"/>
  <c r="G19" s="1"/>
  <c r="X16"/>
  <c r="X15"/>
  <c r="X14"/>
  <c r="X13"/>
  <c r="K105" i="7"/>
  <c r="L103"/>
  <c r="O103" s="1"/>
  <c r="L100"/>
  <c r="O100" s="1"/>
  <c r="L97"/>
  <c r="O97" s="1"/>
  <c r="L94"/>
  <c r="O94" s="1"/>
  <c r="L91"/>
  <c r="O91" s="1"/>
  <c r="L88"/>
  <c r="O88" s="1"/>
  <c r="L85"/>
  <c r="O85" s="1"/>
  <c r="L82"/>
  <c r="O82" s="1"/>
  <c r="L81"/>
  <c r="O81" s="1"/>
  <c r="L78"/>
  <c r="O78" s="1"/>
  <c r="L75"/>
  <c r="O75" s="1"/>
  <c r="L72"/>
  <c r="O72" s="1"/>
  <c r="L69"/>
  <c r="O69" s="1"/>
  <c r="L66"/>
  <c r="O66" s="1"/>
  <c r="L63"/>
  <c r="O63" s="1"/>
  <c r="L60"/>
  <c r="O60" s="1"/>
  <c r="L57"/>
  <c r="O57" s="1"/>
  <c r="L54"/>
  <c r="O54" s="1"/>
  <c r="L51"/>
  <c r="O51" s="1"/>
  <c r="L48"/>
  <c r="O48" s="1"/>
  <c r="C47"/>
  <c r="F46"/>
  <c r="L45"/>
  <c r="O45" s="1"/>
  <c r="F45"/>
  <c r="F44"/>
  <c r="F43"/>
  <c r="L42"/>
  <c r="O42" s="1"/>
  <c r="F42"/>
  <c r="F41"/>
  <c r="F40"/>
  <c r="L39"/>
  <c r="O39" s="1"/>
  <c r="F39"/>
  <c r="F38"/>
  <c r="F37"/>
  <c r="L36"/>
  <c r="O36" s="1"/>
  <c r="F36"/>
  <c r="F35"/>
  <c r="F34"/>
  <c r="L33"/>
  <c r="O33" s="1"/>
  <c r="F33"/>
  <c r="F32"/>
  <c r="F31"/>
  <c r="L30"/>
  <c r="O30" s="1"/>
  <c r="F30"/>
  <c r="F29"/>
  <c r="F28"/>
  <c r="L27"/>
  <c r="O27" s="1"/>
  <c r="F27"/>
  <c r="F26"/>
  <c r="F25"/>
  <c r="L24"/>
  <c r="O24" s="1"/>
  <c r="F24"/>
  <c r="F23"/>
  <c r="F22"/>
  <c r="L21"/>
  <c r="O21" s="1"/>
  <c r="F21"/>
  <c r="F20"/>
  <c r="F19"/>
  <c r="L18"/>
  <c r="F18"/>
  <c r="F17"/>
  <c r="O10"/>
  <c r="E6" i="27"/>
  <c r="F6"/>
  <c r="E21"/>
  <c r="F21"/>
  <c r="E35"/>
  <c r="F35"/>
  <c r="E47"/>
  <c r="F47"/>
  <c r="E393" i="28"/>
  <c r="F393"/>
  <c r="E400"/>
  <c r="F400"/>
  <c r="E123"/>
  <c r="F123"/>
  <c r="E222"/>
  <c r="F222"/>
  <c r="E6"/>
  <c r="F6"/>
  <c r="E96"/>
  <c r="F96"/>
  <c r="E377"/>
  <c r="F377"/>
  <c r="E289"/>
  <c r="F289"/>
  <c r="E310"/>
  <c r="F310"/>
  <c r="F387" l="1"/>
  <c r="E387"/>
  <c r="E343"/>
  <c r="F343"/>
  <c r="F62" i="9"/>
  <c r="H190" i="16"/>
  <c r="L141" s="1"/>
  <c r="L105" i="7"/>
  <c r="H44" i="16"/>
  <c r="L6" s="1"/>
  <c r="D62" i="9"/>
  <c r="F47" i="7"/>
  <c r="F48" s="1"/>
  <c r="F49" s="1"/>
  <c r="O9" s="1"/>
  <c r="E62" i="9"/>
  <c r="H134" i="16"/>
  <c r="L96" s="1"/>
  <c r="L51"/>
  <c r="F14" i="8"/>
  <c r="G14" s="1"/>
  <c r="G18"/>
  <c r="H19" s="1"/>
  <c r="O18" i="7"/>
  <c r="O105" s="1"/>
  <c r="F15" i="8" l="1"/>
  <c r="G15" s="1"/>
  <c r="F13"/>
  <c r="G13" s="1"/>
  <c r="F16"/>
  <c r="G16" s="1"/>
  <c r="O106" i="7"/>
  <c r="O8" s="1"/>
  <c r="O11" s="1"/>
  <c r="O12" l="1"/>
  <c r="F17" i="8"/>
  <c r="G17" s="1"/>
  <c r="G12" s="1"/>
  <c r="G24" l="1"/>
  <c r="H12"/>
  <c r="I108" i="11" l="1"/>
</calcChain>
</file>

<file path=xl/comments1.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10.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11.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2.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3.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4.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5.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6.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7.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8.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comments9.xml><?xml version="1.0" encoding="utf-8"?>
<comments xmlns="http://schemas.openxmlformats.org/spreadsheetml/2006/main">
  <authors>
    <author>Vitor Varejão</author>
  </authors>
  <commentList>
    <comment ref="M1" authorId="0">
      <text>
        <r>
          <rPr>
            <b/>
            <sz val="8"/>
            <color indexed="81"/>
            <rFont val="Tahoma"/>
            <family val="2"/>
          </rPr>
          <t>Vitor Varejão:</t>
        </r>
        <r>
          <rPr>
            <sz val="8"/>
            <color indexed="81"/>
            <rFont val="Tahoma"/>
            <family val="2"/>
          </rPr>
          <t xml:space="preserve">
A célula M1 deverá ser preenchida com o tipo de composição, como:
ELE - Elétrica
ARQ - Arquitetura
SEG - Segurança
...</t>
        </r>
      </text>
    </comment>
  </commentList>
</comments>
</file>

<file path=xl/sharedStrings.xml><?xml version="1.0" encoding="utf-8"?>
<sst xmlns="http://schemas.openxmlformats.org/spreadsheetml/2006/main" count="6074" uniqueCount="1393">
  <si>
    <t>TIPO</t>
  </si>
  <si>
    <t>UNIDADE</t>
  </si>
  <si>
    <t>COEF.</t>
  </si>
  <si>
    <t>V. UNIT.</t>
  </si>
  <si>
    <t>V. TOTAL</t>
  </si>
  <si>
    <t>FONTE</t>
  </si>
  <si>
    <t>REF.</t>
  </si>
  <si>
    <t>CÓDIGO</t>
  </si>
  <si>
    <t>COMPOSIÇÃO DE REFERÊNCIA</t>
  </si>
  <si>
    <t>DESCRIÇÃO SERVIÇO</t>
  </si>
  <si>
    <t>MO</t>
  </si>
  <si>
    <t>M3</t>
  </si>
  <si>
    <t>MA</t>
  </si>
  <si>
    <t>KG</t>
  </si>
  <si>
    <t>M2</t>
  </si>
  <si>
    <t>M</t>
  </si>
  <si>
    <t>UN</t>
  </si>
  <si>
    <t>CJ</t>
  </si>
  <si>
    <t>PAISAGISMO</t>
  </si>
  <si>
    <t>EQ</t>
  </si>
  <si>
    <t>SERVIÇOS PRELIMINARES</t>
  </si>
  <si>
    <t>DEMOLIÇÕES E RETIRADAS</t>
  </si>
  <si>
    <t>und</t>
  </si>
  <si>
    <t>mês</t>
  </si>
  <si>
    <t>MOVIMENTO DE TERRA</t>
  </si>
  <si>
    <t>ESTRUTURAS</t>
  </si>
  <si>
    <t>INFRA-ESTRUTURA (FUNDAÇÃO)</t>
  </si>
  <si>
    <t>PAREDES E PAINÉIS</t>
  </si>
  <si>
    <t>ALVENARIA DE VEDAÇÃO</t>
  </si>
  <si>
    <t>ESQUADRIAS DE MADEIRA</t>
  </si>
  <si>
    <t>VIDROS E ESPELHOS</t>
  </si>
  <si>
    <t>VIDROS PARA ESQUADRIAS</t>
  </si>
  <si>
    <t>ESPELHOS</t>
  </si>
  <si>
    <t>COBERTURA</t>
  </si>
  <si>
    <t>TELHADO</t>
  </si>
  <si>
    <t>IMPERMEABILIZAÇÃO</t>
  </si>
  <si>
    <t>REBAIXAMENTOS</t>
  </si>
  <si>
    <t>TUBULAÇÃO DE LIGAÇÃO DE CAIXAS</t>
  </si>
  <si>
    <t>REDE DE ÁGUA FRIA - TUBOS METÁLICOS</t>
  </si>
  <si>
    <t>INSTALAÇÕES ELÉTRICAS</t>
  </si>
  <si>
    <t>APARELHOS HIDRO-SANITÁRIOS</t>
  </si>
  <si>
    <t>LOUÇAS</t>
  </si>
  <si>
    <t>BANCADAS</t>
  </si>
  <si>
    <t>OUTROS APARELHOS</t>
  </si>
  <si>
    <t>PINTURA</t>
  </si>
  <si>
    <t>MUROS E FECHAMENTOS</t>
  </si>
  <si>
    <t>PAVIMENTAÇÃO</t>
  </si>
  <si>
    <t>DIVERSOS EXTERNOS</t>
  </si>
  <si>
    <t>DATA-BASE</t>
  </si>
  <si>
    <t>DIA</t>
  </si>
  <si>
    <t>PAR</t>
  </si>
  <si>
    <t xml:space="preserve">CAIXA DE INCENDIO/ABRIGO DE MANGUEIRAS EM CHAPA SAE 1020 LAMINADA A FRIO, PORTA C/ VENTILACAO E VISOR SUPORTE 1/2 LUA P/ MANG, DE EMBUTIR, INSCR. INCENDIO 90 X 60 X 17CM </t>
  </si>
  <si>
    <t xml:space="preserve">TERMINAL OU CONECTOR DE PRESSAO - PARA CABO 10MM2 - FORNECIMENTO E INSTALACAO </t>
  </si>
  <si>
    <t xml:space="preserve">TERMINAL OU CONECTOR DE PRESSAO - PARA CABO 16MM2 - FORNECIMENTO E INSTALACAO </t>
  </si>
  <si>
    <t xml:space="preserve">TERMINAL OU CONECTOR DE PRESSAO - PARA CABO 35MM2 - FORNECIMENTO E INSTALACAO </t>
  </si>
  <si>
    <t xml:space="preserve">TERMINAL OU CONECTOR DE PRESSAO - PARA CABO 50MM2 - FORNECIMENTO E INSTALACAO </t>
  </si>
  <si>
    <t xml:space="preserve">TERMINAL OU CONECTOR DE PRESSAO - PARA CABO 70MM2 - FORNECIMENTO E INSTALACAO </t>
  </si>
  <si>
    <t xml:space="preserve">TERMINAL OU CONECTOR DE PRESSAO - PARA CABO 95MM2 - FORNECIMENTO E INSTALACAO </t>
  </si>
  <si>
    <t xml:space="preserve">TERMINAL OU CONECTOR DE PRESSAO - PARA CABO 120MM2 - FORNECIMENTO E INSTALACAO </t>
  </si>
  <si>
    <t xml:space="preserve">FIO DE COBRE ISOLADO PARALELO OU TORCIDO 2 X 1,5MM2 </t>
  </si>
  <si>
    <t xml:space="preserve">CABO DE COBRE ISOLADO PVC 450/750V 50MM2 RESISTENTE A CHAMA - FORNECIMENTO E INSTALACAO </t>
  </si>
  <si>
    <t xml:space="preserve">CABO DE COBRE ISOLADO PVC 450/750V 70MM2 RESISTENTE A CHAMA - FORNECIMENTO E INSTALACAO </t>
  </si>
  <si>
    <t xml:space="preserve">CABO DE COBRE ISOLADO PVC 450/750V 35MM2 RESISTENTE A CHAMA - FORNECIMENTO E INSTALACAO </t>
  </si>
  <si>
    <t xml:space="preserve">CAIXA DE PASSAGEM PVC 4X4" - FORNECIMENTO E INSTALACAO </t>
  </si>
  <si>
    <t xml:space="preserve">CAIXA DE PASSAGEM PVC 4X2" - FORNECIMENTO E INSTALACAO </t>
  </si>
  <si>
    <t xml:space="preserve">CAIXA DE PASSAGEM PVC 3" OCTOGONAL </t>
  </si>
  <si>
    <t xml:space="preserve">TERMINAL AEREO EM ACO GALVANIZADO COM BASE DE FIXACAO H = 30CM </t>
  </si>
  <si>
    <t xml:space="preserve">CHAVE DE BOIA AUTOMÁTICA </t>
  </si>
  <si>
    <t xml:space="preserve">CABO TELEFONICO CTP-APL-50, 20 PARES (USO EXTERNO) - FORNECIMENTO E INSTALACAO </t>
  </si>
  <si>
    <t xml:space="preserve">CABO TELEFONICO CI-50 10 PARES (USO INTERNO) - FORNECIMENTO E INSTALACAO </t>
  </si>
  <si>
    <t xml:space="preserve">CABO TELEFONICO CI-50 20PARES (USO INTERNO) - FORNECIMENTO E INSTALACAO </t>
  </si>
  <si>
    <t>LS:</t>
  </si>
  <si>
    <t>BDI:</t>
  </si>
  <si>
    <t>LABOR</t>
  </si>
  <si>
    <t>DESCRIÇÃO DO ITEM</t>
  </si>
  <si>
    <t>ANEXO III - COMPOSIÇÃO PARA POSTO DE SERVIÇO (2 VIGILANTES/MÊS)</t>
  </si>
  <si>
    <t>RESUMO DA COMPOSIÇÃO</t>
  </si>
  <si>
    <t>TOTAL MENSAL DE ADICIONAL NOTURNO POSTO DE TRABALHO PARA 2 VIGILANTES/MÊS (R$) COM LEIS SOCIAIS =</t>
  </si>
  <si>
    <t>TOTAL MENSAL DE HORAS EXTRAS POSTO DE SERVIÇO 2 VIGILANTES/MÊS</t>
  </si>
  <si>
    <t>TOTAL MENSAL SALÁRIO NORMAL PARA POSTO DE TRABALHO PARA 2 VIGIALANTES/MÊS COM LS (R$756,80*1,9720)</t>
  </si>
  <si>
    <t>TOTAL MENSAL POSTO DE TRABALHO PARA 2 VIGIALANTES/MÊS COM LS</t>
  </si>
  <si>
    <t>TOTAL GLOBAL PARA 15 MESES  (R$) =</t>
  </si>
  <si>
    <t>CÁLCULO DE HORAS EXTRAS CONFORME CCL 2013-2014 EM ANEXO</t>
  </si>
  <si>
    <t>CÁLCULO DE ADICIONAL NOTURNO</t>
  </si>
  <si>
    <t>DIA DA SEMANA</t>
  </si>
  <si>
    <t>HORAS 
EXTRAS</t>
  </si>
  <si>
    <t>(%) 
EXTRA</t>
  </si>
  <si>
    <t>VALOR DA HORA</t>
  </si>
  <si>
    <t>VALOR TOTAL</t>
  </si>
  <si>
    <t xml:space="preserve">HORA  NORMAIS TRABALHADAS </t>
  </si>
  <si>
    <t>HORAS NOTURNAS COM REDUÇÃO DA HORA NORMAL</t>
  </si>
  <si>
    <t>(%) 
ADICIONAL NOTURNO</t>
  </si>
  <si>
    <t xml:space="preserve">VALOR DA HORA NORMAL </t>
  </si>
  <si>
    <t>domingo</t>
  </si>
  <si>
    <t>segunda-feira</t>
  </si>
  <si>
    <t>domingo - 2ª 22 as 5h</t>
  </si>
  <si>
    <t>terça-feira</t>
  </si>
  <si>
    <t>quarta-feira</t>
  </si>
  <si>
    <t>quinta-feira</t>
  </si>
  <si>
    <t>2ª para 3ª feira  22h as 5h</t>
  </si>
  <si>
    <t>sexta-feira</t>
  </si>
  <si>
    <t>sábado</t>
  </si>
  <si>
    <t>3ª para 4ª feira 22h e 5h</t>
  </si>
  <si>
    <t>4ª para 5ª feira 19 as 22h e 5h</t>
  </si>
  <si>
    <t>5ª para 6ª feira 19 as 22h e 5h</t>
  </si>
  <si>
    <t>Sabado  para domingo 22h e 5h</t>
  </si>
  <si>
    <t xml:space="preserve">TOTAL  ESTIMADO MÊS </t>
  </si>
  <si>
    <t xml:space="preserve">Leis Sociais mensalista ( 97,20%) </t>
  </si>
  <si>
    <t>TOTAL (R$) =</t>
  </si>
  <si>
    <t>OBSERVAÇÕES</t>
  </si>
  <si>
    <r>
      <rPr>
        <b/>
        <sz val="10"/>
        <rFont val="Arial"/>
        <family val="2"/>
      </rPr>
      <t>OBS¹</t>
    </r>
    <r>
      <rPr>
        <sz val="10"/>
        <rFont val="Arial"/>
        <family val="2"/>
      </rPr>
      <t xml:space="preserve">: SALÁRIO DE </t>
    </r>
    <r>
      <rPr>
        <b/>
        <sz val="10"/>
        <rFont val="Arial"/>
        <family val="2"/>
      </rPr>
      <t>R$ 756,80/MÊS</t>
    </r>
    <r>
      <rPr>
        <sz val="10"/>
        <rFont val="Arial"/>
        <family val="2"/>
      </rPr>
      <t xml:space="preserve"> PARA VIGIA (CONFORME CCT EM ANEXO)</t>
    </r>
  </si>
  <si>
    <r>
      <t>OBS²</t>
    </r>
    <r>
      <rPr>
        <sz val="10"/>
        <rFont val="Arial"/>
        <family val="2"/>
      </rPr>
      <t xml:space="preserve">:VALOR DA HORA DE VIGIA = </t>
    </r>
    <r>
      <rPr>
        <b/>
        <sz val="10"/>
        <rFont val="Arial"/>
        <family val="2"/>
      </rPr>
      <t>R$ 3,44</t>
    </r>
    <r>
      <rPr>
        <sz val="10"/>
        <rFont val="Arial"/>
        <family val="2"/>
      </rPr>
      <t xml:space="preserve"> (CONFORME CCT EM ANEXO)</t>
    </r>
  </si>
  <si>
    <r>
      <rPr>
        <b/>
        <sz val="10"/>
        <rFont val="Arial"/>
        <family val="2"/>
      </rPr>
      <t>OBS³</t>
    </r>
    <r>
      <rPr>
        <sz val="10"/>
        <rFont val="Arial"/>
        <family val="2"/>
      </rPr>
      <t xml:space="preserve">: ADICIONAL DE </t>
    </r>
    <r>
      <rPr>
        <b/>
        <sz val="10"/>
        <rFont val="Arial"/>
        <family val="2"/>
      </rPr>
      <t>20%</t>
    </r>
    <r>
      <rPr>
        <sz val="10"/>
        <rFont val="Arial"/>
        <family val="2"/>
      </rPr>
      <t xml:space="preserve"> SOBRE HORA NOTURNA (22:00 HORAS AS 05:00 HORAS)</t>
    </r>
  </si>
  <si>
    <t>HORAS EXTRAS:</t>
  </si>
  <si>
    <r>
      <rPr>
        <b/>
        <sz val="10"/>
        <color indexed="10"/>
        <rFont val="Arial"/>
        <family val="2"/>
      </rPr>
      <t>50%</t>
    </r>
    <r>
      <rPr>
        <sz val="10"/>
        <rFont val="Arial"/>
        <family val="2"/>
      </rPr>
      <t xml:space="preserve"> DE SEGUNDA A SEXTA</t>
    </r>
  </si>
  <si>
    <r>
      <rPr>
        <b/>
        <sz val="10"/>
        <color indexed="10"/>
        <rFont val="Arial"/>
        <family val="2"/>
      </rPr>
      <t>100%</t>
    </r>
    <r>
      <rPr>
        <sz val="10"/>
        <rFont val="Arial"/>
        <family val="2"/>
      </rPr>
      <t xml:space="preserve"> PARA SÁBADOS</t>
    </r>
  </si>
  <si>
    <r>
      <rPr>
        <b/>
        <sz val="10"/>
        <color indexed="10"/>
        <rFont val="Arial"/>
        <family val="2"/>
      </rPr>
      <t>150%</t>
    </r>
    <r>
      <rPr>
        <sz val="10"/>
        <rFont val="Arial"/>
        <family val="2"/>
      </rPr>
      <t xml:space="preserve"> PARA DOMINGOS</t>
    </r>
  </si>
  <si>
    <t>REDUÇÃO DE HORAS NOTURNAS (22:00 HRS AS 05:00 HRS)</t>
  </si>
  <si>
    <t>1 hora = 52 minutos e 30 segundos trabalhadas (60/52,5 = 1,1428)</t>
  </si>
  <si>
    <t>TOTAL  ESTIMADO MÊS PARA ACRÉSCIMO DE ADICIONAL NOTURNO</t>
  </si>
  <si>
    <t>ITENS</t>
  </si>
  <si>
    <t>DESCRIÇÃO DOS SERVIÇOS</t>
  </si>
  <si>
    <t>FONTE /
REFERENCIA</t>
  </si>
  <si>
    <t>UND</t>
  </si>
  <si>
    <t>QUANT.</t>
  </si>
  <si>
    <t xml:space="preserve">P. UNIT. </t>
  </si>
  <si>
    <t>P. TOTAL</t>
  </si>
  <si>
    <t xml:space="preserve">Total Mensal sem BDI </t>
  </si>
  <si>
    <t>R$</t>
  </si>
  <si>
    <t>01</t>
  </si>
  <si>
    <t>PESSOAL TÉCNICO E ADMINISTRATIVO</t>
  </si>
  <si>
    <t>01.01</t>
  </si>
  <si>
    <t xml:space="preserve"> Mão de obra de engenheiro civil júnior (carga horária de 44 horas) - considerado para fim de quantitativo 50% do total da carga horária mensal</t>
  </si>
  <si>
    <t>ADM-001</t>
  </si>
  <si>
    <t>01.02</t>
  </si>
  <si>
    <t xml:space="preserve">Mão de obra de técnico em segurança do trabalho - considerado para fim de quantitativo a carga horária dedicada a esta obra o percentual de 25% do total de carga horária mensal </t>
  </si>
  <si>
    <t>ADM-002</t>
  </si>
  <si>
    <t>01.03</t>
  </si>
  <si>
    <t>Mão de obra de Encarregado</t>
  </si>
  <si>
    <t>ADM-004</t>
  </si>
  <si>
    <t>01.05</t>
  </si>
  <si>
    <t xml:space="preserve">Mão de obra de engenheiro eletricista pleno (carga horária de 44 horas) - considerado para fim de quantitativo 50% do total da carga horária mensal </t>
  </si>
  <si>
    <t>ADM-003</t>
  </si>
  <si>
    <t>01.06</t>
  </si>
  <si>
    <t>Posto de vigilancia de obra de Segunda-Feira a Segunda-Feira das 17:00 as 07:00 hrs, Sábado, Domingo e Feriados 07:00 as 17:00 hrs</t>
  </si>
  <si>
    <t>COMP VIGIA</t>
  </si>
  <si>
    <t>02</t>
  </si>
  <si>
    <t>DESPESAS DIVERSAS / TAXAS</t>
  </si>
  <si>
    <t>02.01</t>
  </si>
  <si>
    <t>Custo com ART</t>
  </si>
  <si>
    <t xml:space="preserve">Cotação </t>
  </si>
  <si>
    <t>02.02</t>
  </si>
  <si>
    <t>Consumo de serviços de telefonia</t>
  </si>
  <si>
    <t xml:space="preserve">Taxa média </t>
  </si>
  <si>
    <t>02.03</t>
  </si>
  <si>
    <t>Cópia dos projetos</t>
  </si>
  <si>
    <t>Cotação mercado</t>
  </si>
  <si>
    <t>02.04</t>
  </si>
  <si>
    <t>Consumo de energia elétrica</t>
  </si>
  <si>
    <t>02.05</t>
  </si>
  <si>
    <t>Consumo de água</t>
  </si>
  <si>
    <t>TOTAL GERAL SEM BDI:</t>
  </si>
  <si>
    <t>COMPOSIÇÃO DE LEIS SOCIAIS</t>
  </si>
  <si>
    <t>DESCRIÇÃO</t>
  </si>
  <si>
    <t>HORISTA - ( A )</t>
  </si>
  <si>
    <t>MENSALISTA
 (VIGIA) - ( B )</t>
  </si>
  <si>
    <t>MENSALISTA (ENGENHEIRO, TÉCNICO E ENCARREGADO) - ( C )</t>
  </si>
  <si>
    <t>GRUPO A - Encargos Sociais Básicos</t>
  </si>
  <si>
    <t>%</t>
  </si>
  <si>
    <t>A.1</t>
  </si>
  <si>
    <t>INSS (Art. 22 da Lei 8.212/91)</t>
  </si>
  <si>
    <t>-</t>
  </si>
  <si>
    <t>A.2</t>
  </si>
  <si>
    <t xml:space="preserve">FGTS (Art. 27 do Decreto 99.684/90) </t>
  </si>
  <si>
    <t>A.3</t>
  </si>
  <si>
    <t>SESI/SESC (Lei 8.029/90 e Lei 8.036/90)</t>
  </si>
  <si>
    <t>A.4</t>
  </si>
  <si>
    <t>SENAI/SENAC (Lei 8.029/90 e Decreto-Lei 6246/44)</t>
  </si>
  <si>
    <t>A.5</t>
  </si>
  <si>
    <t xml:space="preserve">SEBRAE (já considerado no item A.3 e A.4) </t>
  </si>
  <si>
    <t>A.6</t>
  </si>
  <si>
    <t xml:space="preserve">INCRA (Lei 2.613/55 e Decreto 1.146/70) </t>
  </si>
  <si>
    <t>A.7</t>
  </si>
  <si>
    <t>SALÁRIO-EDUCAÇÃO (Decreto 87.043/82)</t>
  </si>
  <si>
    <t>A.8</t>
  </si>
  <si>
    <t xml:space="preserve">SEGURO ACIDENTE DO TRABALHO (Lei 8.212/91 e Decreto 3.048/99) </t>
  </si>
  <si>
    <t>A.9</t>
  </si>
  <si>
    <t xml:space="preserve">SECONCI/Medicina do Trabalho </t>
  </si>
  <si>
    <t>TOTAL GRUPO A</t>
  </si>
  <si>
    <t xml:space="preserve">GRUPO B - Encargos Sociais que recebem a incidência do grupo A </t>
  </si>
  <si>
    <t>B.1</t>
  </si>
  <si>
    <t>Descanso Semanal Remunerado (Art. 66 da CLT e Art. 7º da CF/88)</t>
  </si>
  <si>
    <t>B.2</t>
  </si>
  <si>
    <t>Feriados (Art. 70 da CLT e Lei 605/49)</t>
  </si>
  <si>
    <t>B.3</t>
  </si>
  <si>
    <t>Auxílio doença e acidente do trabalho (Lei 3.607/60 e Art. 131 da CLT)</t>
  </si>
  <si>
    <t>B.4</t>
  </si>
  <si>
    <t xml:space="preserve">Licença Paternidade (Art. 7º da CF/88) </t>
  </si>
  <si>
    <t>B.5</t>
  </si>
  <si>
    <t xml:space="preserve">Faltas Legais (Art. 473 da CLT) </t>
  </si>
  <si>
    <t>B.6</t>
  </si>
  <si>
    <t xml:space="preserve">13º Salário (Lei nº 4090/62) </t>
  </si>
  <si>
    <t>B.7</t>
  </si>
  <si>
    <t xml:space="preserve">Aviso Prévio Trabalhado (Art. 7º, inciso XXI da CF/88) </t>
  </si>
  <si>
    <t>B.8</t>
  </si>
  <si>
    <t>Dias de Chuvas</t>
  </si>
  <si>
    <t>B.9</t>
  </si>
  <si>
    <t>Férias Gozadas</t>
  </si>
  <si>
    <t>B.10</t>
  </si>
  <si>
    <t>Salário Maternidade</t>
  </si>
  <si>
    <t>B.11</t>
  </si>
  <si>
    <t>Auxílio - Enfermidade</t>
  </si>
  <si>
    <t>TOTAL GRUPO B</t>
  </si>
  <si>
    <t>GRUPO C - Encargos Sociais que não recebem a incidência do grupo A</t>
  </si>
  <si>
    <t>C.1</t>
  </si>
  <si>
    <t>Dispensa sem justa causa (LC 110/01)</t>
  </si>
  <si>
    <t>C.2</t>
  </si>
  <si>
    <t xml:space="preserve">Férias indenizadas (Art. 129 a 148 da CLT) </t>
  </si>
  <si>
    <t>C.3</t>
  </si>
  <si>
    <t xml:space="preserve">Aviso prévio indenizado (Art. 7º, inciso XXI da CF/88) </t>
  </si>
  <si>
    <t>C.4</t>
  </si>
  <si>
    <t xml:space="preserve">FGTS sobre aviso prévio indenizado (Súmula 305 TST) </t>
  </si>
  <si>
    <t>C.5</t>
  </si>
  <si>
    <t>INSS sobre aviso prévio indenizado (Decreto 6.727/09)</t>
  </si>
  <si>
    <t>C.6</t>
  </si>
  <si>
    <t>Aviso prévio trabalhado</t>
  </si>
  <si>
    <t>C.7</t>
  </si>
  <si>
    <t>Indenização Adicional</t>
  </si>
  <si>
    <t>TOTAL GRUPO C</t>
  </si>
  <si>
    <t xml:space="preserve">GRUPO D - Reincidência dos encargos sociais básicos </t>
  </si>
  <si>
    <t>D.1</t>
  </si>
  <si>
    <t>Incidência do grupo A sobre o grupo B</t>
  </si>
  <si>
    <t>D.2</t>
  </si>
  <si>
    <t>Reincidência de Grupo A sobre Aviso Prévio Trabalho e Reincidência
 do FGTS sobre Aviso Prévio Indenizado</t>
  </si>
  <si>
    <t>TOTAL GRUPO D</t>
  </si>
  <si>
    <t>GRUPO E - Encargos complementares</t>
  </si>
  <si>
    <t>E.1</t>
  </si>
  <si>
    <t>Refeição/alimentação (Convenção Coletiva do Trabalho 2012/2013)</t>
  </si>
  <si>
    <t>E.2</t>
  </si>
  <si>
    <t xml:space="preserve">Vale Transporte (Lei nº 7418/85 e Decreto 95.247/87) </t>
  </si>
  <si>
    <t>E.3</t>
  </si>
  <si>
    <t xml:space="preserve">Uniforme/equipamento de segurança (Art. 166 da CLT e NR-18 da Lei nº 6.514/77 e Convenção Coletiva do Trabalho 2012/2013) </t>
  </si>
  <si>
    <t>E.4</t>
  </si>
  <si>
    <t xml:space="preserve">Plano de Saúde (Convenção Coletiva do Trabalho 2012/2013) </t>
  </si>
  <si>
    <t>TOTAL GRUPO E</t>
  </si>
  <si>
    <t>TOTAL DOS GRUPO (A+B+C+D+E)</t>
  </si>
  <si>
    <t>NOTAS:</t>
  </si>
  <si>
    <r>
      <t xml:space="preserve">1 - PARA A COMPOSIÇÃO DE LEIS SOCIAIS DAS COLUNAS "A" E "B" FOI INSERIDO À COMPOSIÇÃO DO SINAPI-ES  O PERCENTUAL "GRUPO E",   ATENDENDO A  DETERMINAÇÃO DO CONSELHO ESTADUAL DE OBRAS PÚBLICA - CEOP,  ATRAVÉS DA RESOLUÇÃO N° 01/2012, PUBLICADA NO DIARIO OFICIAL NO DIA 17-08-2012, E REFERE-SE AO PERCENTUAL DE ENCARGOS SOCIAIS  COMPLEMENTARES, APLICADOS NA MÃO DE OBRA DA   CONSTRUÇÃO CIVIL A SEREM LICITADAS A PARTIR DA DATA DESTA PUBLICAÇÃO, NO ÂMBITO DO PODER EXECUTIVO ESTADUAL,  TOTALIZANDO O PERCENTUAL DE </t>
    </r>
    <r>
      <rPr>
        <b/>
        <sz val="10"/>
        <rFont val="Arial"/>
        <family val="2"/>
      </rPr>
      <t xml:space="preserve"> 45,53%</t>
    </r>
    <r>
      <rPr>
        <sz val="10"/>
        <rFont val="Arial"/>
        <family val="2"/>
      </rPr>
      <t>.  ESTE PERCENTUAL SERÁ APLICADO NAS COLUNAS "A" E "B" DE COMPOSIÇÃO DAS LEIS SOCIAIS DOS PROFISSIONAIS HORISTAS E MENSALISTAS, UMA VEZ QUE  O CÁLCULO DO PERCENTUAL  DO "GRUPO E" TEVE COMO BASE O SALARIO MÉDIO DA CATEGORIA NA ORDEM ATÉ R$ 1.000,00.</t>
    </r>
  </si>
  <si>
    <r>
      <t xml:space="preserve">2 - NÃO APLICÁVEL O PERCENTUAL DO  "GRUPO E"  PARA A COMPOSIÇÃO DE  LEIS  SOCIAIS DA COLUNA "C" (ENGENHEIRO, TÉCNICO E ENCARREGADO) CONSIDERANDO QUE ESTES TEM SALÁRIO MÉDIO DA CATEGORIA ACIMA  DA BASE DE CÁLCULO ADOTADA PARA TAIS PERCENTUAIS  DE ATÉ </t>
    </r>
    <r>
      <rPr>
        <b/>
        <sz val="10"/>
        <rFont val="Arial"/>
        <family val="2"/>
      </rPr>
      <t>R$ 1.000,00</t>
    </r>
    <r>
      <rPr>
        <sz val="10"/>
        <rFont val="Arial"/>
        <family val="2"/>
      </rPr>
      <t xml:space="preserve">.  </t>
    </r>
  </si>
  <si>
    <t>COMPOSIÇÃO DO BDI</t>
  </si>
  <si>
    <t>Para Serviços</t>
  </si>
  <si>
    <t>Para Equipamentos</t>
  </si>
  <si>
    <t>Bonificação</t>
  </si>
  <si>
    <t>ISS</t>
  </si>
  <si>
    <t>PIS</t>
  </si>
  <si>
    <t>COFINS</t>
  </si>
  <si>
    <t>CPRB</t>
  </si>
  <si>
    <t>Despesas Financeiras</t>
  </si>
  <si>
    <t>Administração Central</t>
  </si>
  <si>
    <t>Seguros / Garantia</t>
  </si>
  <si>
    <t>Riscos</t>
  </si>
  <si>
    <t>BDI Total</t>
  </si>
  <si>
    <t>OBS:</t>
  </si>
  <si>
    <t>1</t>
  </si>
  <si>
    <t>- A fórmula para cálculo da taxa a ser acrescida aos custos diretos de um</t>
  </si>
  <si>
    <t>empreendimento a título de Benefícios e Despesas Indiretas é:</t>
  </si>
  <si>
    <r>
      <t>BDI = {</t>
    </r>
    <r>
      <rPr>
        <b/>
        <u/>
        <sz val="10"/>
        <rFont val="Verdana"/>
        <family val="2"/>
      </rPr>
      <t>(1 + A)*(1 + B+D)*(1 + C)}</t>
    </r>
    <r>
      <rPr>
        <b/>
        <sz val="10"/>
        <rFont val="Verdana"/>
        <family val="2"/>
      </rPr>
      <t xml:space="preserve">  -1, onde:</t>
    </r>
  </si>
  <si>
    <t>(1 – E)</t>
  </si>
  <si>
    <t>A = DESPESAS FINANCEIRAS</t>
  </si>
  <si>
    <t>B = ADMINISTRAÇÃO CENTRAL;</t>
  </si>
  <si>
    <t>C = BENEFÍCIO / LUCRO;</t>
  </si>
  <si>
    <t>D = RISCOS, SEGUROS E GARANTIAS;</t>
  </si>
  <si>
    <t>E = ISS + PIS + COFINS+INSS</t>
  </si>
  <si>
    <t>2</t>
  </si>
  <si>
    <t>- Discriminação do BDI</t>
  </si>
  <si>
    <t xml:space="preserve">A – Despesas financeiras: </t>
  </si>
  <si>
    <t>são aquelas decorrentes do custo do capital de giro para fazer frente às despesas realizadas antes do efetivo recebimento das devidas receitas. Foi apropriada por estimativa com base na média proposta no ACÓRDÃO Nº 2.369/2011, PLENÁRIA . REL. MIN. MARCOS BEMQUERER COSTA. DOU, 9 set.2011.</t>
  </si>
  <si>
    <t xml:space="preserve">B – Administração Central: </t>
  </si>
  <si>
    <t>são as despesas relativas à manutenção de parcela do custo do escritório central da empresa, tais como: instalações do imóvel/sede (custo de propriedade ou de locação de imóveis); aquisição e manutenção dos equipamentos da sede (computadores, ar condicionado, veículos e correlatos); despesas administrativas (secretária, vigilante, auxiliar de escritório, contínuo, assessorias tercerizadas - ex. contadoria); despesas com consumo (água, luz, telefone, material para escritório, material para limpeza, alimentos, etc). Foi apropriada por estimativa com base na média proposta no ACÓRDÃO Nº 2.369/2011, PLENÁRIA . REL. MIN. MARCOS BEMQUERER COSTA. DOU, 9 set.2011.</t>
  </si>
  <si>
    <t xml:space="preserve"> C – Benefício/Lucro: </t>
  </si>
  <si>
    <t>é a parcela que contempla a remuneração do construtor, definidos com base em valor percentual sobre o total dos custos diretos e despesas indiretas, excluídas aquelas referentes às parcelas tributárias. A taxa adotada como benefício deve ser entendida como uma provisão de onde será retirado o lucro do construtor, após desconto de todos os encargos decorrentes de inúmeras incertezas que podem ocorrer durante as obras, difíceis de serem mensuradas no seu conjunto com base no ACÓRDÃO Nº 2.369/2011, PLENÁRIA . REL. MIN. MARCOS BEMQUERER COSTA. DOU, 9 set.2011.</t>
  </si>
  <si>
    <t xml:space="preserve">D – Riscos Imprevistos, Garantias e Seguros: </t>
  </si>
  <si>
    <t>valores para cobertura de despesas imprevisíveis e os seguros e garantias estabelecidos no Projeto Básico e orientação contante no ACÓRDÃO Nº 2.622/2013, PLENÁRIA . REL. MIN. MARCOS BEMQUERER COSTA. DOU, 9 set.2011.</t>
  </si>
  <si>
    <t xml:space="preserve">E – Valores Relativos aos Tributos:                                                                                                   </t>
  </si>
  <si>
    <r>
      <t xml:space="preserve"> – Impostos sobre serviços de qualquer natureza – ISS, </t>
    </r>
    <r>
      <rPr>
        <sz val="10"/>
        <rFont val="Verdana"/>
        <family val="2"/>
      </rPr>
      <t>é imposto de competência municipal, consoante art. 156, inciso III, da Constituição Federal. Alíquota de 4% sobre o valor total da nota fiscal.</t>
    </r>
    <r>
      <rPr>
        <b/>
        <sz val="10"/>
        <rFont val="Verdana"/>
        <family val="2"/>
      </rPr>
      <t>(Os 4% consideram a redução de 20% da base de cálculo, conforme previsto no art. 19 da Lei Municipal 6075/2009).</t>
    </r>
  </si>
  <si>
    <r>
      <t xml:space="preserve"> – Contribuição para o Programa de Integração Social – PIS. </t>
    </r>
    <r>
      <rPr>
        <sz val="10"/>
        <rFont val="Verdana"/>
        <family val="2"/>
      </rPr>
      <t>A taxa do PIS, definida pelos Decretos-Lei nº 2.445 e 2.449/88, é de 0,65% sobre a receita operacional bruta.</t>
    </r>
  </si>
  <si>
    <r>
      <t xml:space="preserve"> – Contribuição para o Programa de Financiamento da Seguridade Social – COFINS, </t>
    </r>
    <r>
      <rPr>
        <sz val="10"/>
        <rFont val="Verdana"/>
        <family val="2"/>
      </rPr>
      <t>definida pela Lei 9.718/98, é de 3%, sobre a receita operacional bruta.</t>
    </r>
  </si>
  <si>
    <r>
      <t xml:space="preserve"> – Contribuição Patronal sobre a Receita Bruta, </t>
    </r>
    <r>
      <rPr>
        <sz val="10"/>
        <rFont val="Verdana"/>
        <family val="2"/>
      </rPr>
      <t>definida pela  Lei 12.844, de 19 de julho de 2013, é de 2%, sobre a receita operacional bruta.</t>
    </r>
  </si>
  <si>
    <t>ITEM</t>
  </si>
  <si>
    <t>UNID.</t>
  </si>
  <si>
    <t>FONTE DE REFERÊNCIA</t>
  </si>
  <si>
    <t>03</t>
  </si>
  <si>
    <t>04</t>
  </si>
  <si>
    <t>05</t>
  </si>
  <si>
    <t>06</t>
  </si>
  <si>
    <t>07</t>
  </si>
  <si>
    <t>08</t>
  </si>
  <si>
    <t>09</t>
  </si>
  <si>
    <t>10</t>
  </si>
  <si>
    <t>11</t>
  </si>
  <si>
    <t>12</t>
  </si>
  <si>
    <t>13</t>
  </si>
  <si>
    <t>14</t>
  </si>
  <si>
    <t>15</t>
  </si>
  <si>
    <t>16</t>
  </si>
  <si>
    <t>17</t>
  </si>
  <si>
    <t>18</t>
  </si>
  <si>
    <t>19</t>
  </si>
  <si>
    <t>20</t>
  </si>
  <si>
    <t>21</t>
  </si>
  <si>
    <t>TOTAL GERAL</t>
  </si>
  <si>
    <t>CUSTO UNIT.  DO SERVIÇO (R$)</t>
  </si>
  <si>
    <t>JUSTIÇA FEDERAL DE PRIMEIRO  GRAU</t>
  </si>
  <si>
    <t>Seção Judiciária do Espírito Santo</t>
  </si>
  <si>
    <t>Local: AV. NORTE - SUL , QUADRA UE-1 - BAIRRO CIVIT II - SERRA / ES</t>
  </si>
  <si>
    <t>DESCRIÇÃO DO SERVIÇO</t>
  </si>
  <si>
    <t>REFERÊNCIA</t>
  </si>
  <si>
    <t>DATA BASE</t>
  </si>
  <si>
    <t>Mão de obra de engenheiro civil júnior (carga horária de 44 horas) - considerado para fim de quantitativo 50% do total da carga horária mensal</t>
  </si>
  <si>
    <t>MERCADO</t>
  </si>
  <si>
    <t>MÊS</t>
  </si>
  <si>
    <t>JANEIRO/2014</t>
  </si>
  <si>
    <t>1 - MÃO DE OBRA</t>
  </si>
  <si>
    <t>UNID</t>
  </si>
  <si>
    <t>COEFIC.</t>
  </si>
  <si>
    <t xml:space="preserve">                     PREÇOS</t>
  </si>
  <si>
    <t>TOTAL A</t>
  </si>
  <si>
    <t>UNITÁRIO</t>
  </si>
  <si>
    <t>TOTAL PARCIAL</t>
  </si>
  <si>
    <t>ENGENHEIRO CIVIL JÚNIOR</t>
  </si>
  <si>
    <t>2 - MATERIAIS</t>
  </si>
  <si>
    <t>TOTAL B</t>
  </si>
  <si>
    <t>BOTINA DE COURO COM BIQUEIRA</t>
  </si>
  <si>
    <t>CAPACETE</t>
  </si>
  <si>
    <t>CARNEIRA PARA CAPACETE</t>
  </si>
  <si>
    <t>ALIMENTAÇÃO</t>
  </si>
  <si>
    <t>CCT - 2013/2014</t>
  </si>
  <si>
    <t>PCMAT</t>
  </si>
  <si>
    <t>PROTETOR AUDITIVO TIPO PLUG</t>
  </si>
  <si>
    <t>PROTETOR SOLAR</t>
  </si>
  <si>
    <t xml:space="preserve">3 - EQUIPAMENTOS </t>
  </si>
  <si>
    <t>TOTAL C</t>
  </si>
  <si>
    <t>5 - RESUMO - DISCRIMINAÇÃO</t>
  </si>
  <si>
    <t>TAXA</t>
  </si>
  <si>
    <t>TOTAL S/ BDI</t>
  </si>
  <si>
    <t>BDI</t>
  </si>
  <si>
    <t>TOTAL</t>
  </si>
  <si>
    <t>MÃO DE OBRA               -   (TOTAL A)</t>
  </si>
  <si>
    <t>ENCARGOS SOCIAIS DE 63,84% -</t>
  </si>
  <si>
    <t>TOTAL MÃO OBRA</t>
  </si>
  <si>
    <t>MATERIAIS                     -   (TOTAL B)</t>
  </si>
  <si>
    <t>EQUIPAMENTOS             -   (TOTAL C)</t>
  </si>
  <si>
    <t>TOTAL MATERIAIS E EQUIPAMENTOS</t>
  </si>
  <si>
    <t>TOTAL (MÃO DE OBRA + MATERIAIS + EQUIPAMENTOS)</t>
  </si>
  <si>
    <t xml:space="preserve">BDI </t>
  </si>
  <si>
    <t>TOTAL DO SERVIÇO</t>
  </si>
  <si>
    <t>TÉCNICO EM SEGURANÇA DO TRABALHO</t>
  </si>
  <si>
    <t>ENGENHEIRO PLENO</t>
  </si>
  <si>
    <t>Mão de obra de encarregado</t>
  </si>
  <si>
    <t>MESTRE OBRAS SENIOR</t>
  </si>
  <si>
    <t>CAPUZ DE BRIM</t>
  </si>
  <si>
    <t>CINTO DE SEGURANÇA TIPO PARAQUEDISTA COM REGULAGEM NAS PERNAS</t>
  </si>
  <si>
    <t>DISPOSITIVO TRAVA QUEDAS</t>
  </si>
  <si>
    <t>JUGULAR PARA CAPACETE</t>
  </si>
  <si>
    <t>LUVA MISTA</t>
  </si>
  <si>
    <t>ÓCULOS DE PROTEÇÃO LEOPARDO CI NZA</t>
  </si>
  <si>
    <t>ÓCULOS DE PROTEÇÃO LEOPARDO IN COLOR</t>
  </si>
  <si>
    <t>PROTETOR AUDITIVO TIPO CONCHA</t>
  </si>
  <si>
    <t>RESPIRADOR DESCARTÁVEL PFF1</t>
  </si>
  <si>
    <t xml:space="preserve">PLANO DE SAUDE (Convenção Coletiva do Trabalho 2012/2013) </t>
  </si>
  <si>
    <t>COTAÇÃO</t>
  </si>
  <si>
    <t>TIPO COMPOSIÇÃO</t>
  </si>
  <si>
    <t>IMPL</t>
  </si>
  <si>
    <t>SCI</t>
  </si>
  <si>
    <t>SCE</t>
  </si>
  <si>
    <t>EST</t>
  </si>
  <si>
    <t>IMPER</t>
  </si>
  <si>
    <t>HID</t>
  </si>
  <si>
    <t>INC</t>
  </si>
  <si>
    <t>SDAI</t>
  </si>
  <si>
    <t>SEG</t>
  </si>
  <si>
    <t>SPDA</t>
  </si>
  <si>
    <t>SINAPI</t>
  </si>
  <si>
    <t>74210/001</t>
  </si>
  <si>
    <t>73965/010</t>
  </si>
  <si>
    <t>C</t>
  </si>
  <si>
    <t>I</t>
  </si>
  <si>
    <t>EC</t>
  </si>
  <si>
    <t>0,0600000</t>
  </si>
  <si>
    <t>0,0200000</t>
  </si>
  <si>
    <t>3,6200000</t>
  </si>
  <si>
    <t>0,3300000</t>
  </si>
  <si>
    <t>4,5000000</t>
  </si>
  <si>
    <t>5,0000000</t>
  </si>
  <si>
    <t>0,5000000</t>
  </si>
  <si>
    <t>8,0000000</t>
  </si>
  <si>
    <t>1,2000000</t>
  </si>
  <si>
    <t>0,1100000</t>
  </si>
  <si>
    <t xml:space="preserve">MANGUEIRA DE INCENDIO C/ CAPA SIMPLES TECIDA FIO POLIESTER TUBO INT BORRACHA SINT ABNT TP 1 P/ INST PR, COMP C/ UNIOES E EMPAT INT LATAO C/ ENG RAP E ANEIS EXP P/ EMP MANG COBRE D = 1 1/2 L = 15M </t>
  </si>
  <si>
    <t>PREÇO 
UNIT (R$)</t>
  </si>
  <si>
    <t>PREÇO 
TOTAL (R$)</t>
  </si>
  <si>
    <t>COMPOSIÇÃO</t>
  </si>
  <si>
    <t>ELE-001</t>
  </si>
  <si>
    <t>ELE-002</t>
  </si>
  <si>
    <t>ELE-003</t>
  </si>
  <si>
    <t>ELE-004</t>
  </si>
  <si>
    <t>LUMINÁRIA DE SOBREPOR, COMPLETA COM CORPO EM CHAPA DE AÇO FOSFATIZADA E PINTADA ELETROSTATICAMENTE, REFLETOR FACETADO EM ALUMÍNIO ANODIZADO DE ALTA PUREZA E REFLETÂNCIA COM 2 LÂMPADAS FLUORESCENTES TUBULARES 32W/127V C/ REATOR DUPLO 127V, PAR.RÁP.AFP, SOQ. ANTIVIB REF.: LUMICENTER CAN01-S232 OU EQUIVALENTE</t>
  </si>
  <si>
    <t>ELE-005</t>
  </si>
  <si>
    <t>ELE-006</t>
  </si>
  <si>
    <t>ELE-007</t>
  </si>
  <si>
    <t>ELE-008</t>
  </si>
  <si>
    <t>ELE-009</t>
  </si>
  <si>
    <t>ELE-010</t>
  </si>
  <si>
    <t>ELE-011</t>
  </si>
  <si>
    <t>CAB-001</t>
  </si>
  <si>
    <t>CAIXA DE PASSAGEM DE ALUMÍNIO, 200X200X100MM ANTI-UMIDADE</t>
  </si>
  <si>
    <t>CAB-002</t>
  </si>
  <si>
    <t>CAB-003</t>
  </si>
  <si>
    <t>CAB-004</t>
  </si>
  <si>
    <t>PREFEITURA MUNICIPAL DE ARACRUZ</t>
  </si>
  <si>
    <t>ELE-012</t>
  </si>
  <si>
    <t>TAPUME  DE  VEDAÇÃO  OU  PROTEÇÃO  EXECUTADO  COM  TELHAS  TRAPEZOIDAIS  DE  AÇO GALVANIZADO,  ESPESSURA  DE  0,5MM,  ESTAS  COM  4  VEZES  DE  UTILIZAÇÃO,  INCLUSIVE ENGRADAMENTO  DE  MADEIRA,  UTILIZADO  2  VEZES .</t>
  </si>
  <si>
    <t>BOTA-FORA DE MATERIAL ESCAVADO DAS CAVAS DE FUNDAÇÃO, INCLUSIVE MATÉRIA ORGÂNICA (DMT 10KM) CONSIDERANDO EMPOLAMENTO DE 30% (TERRAPLENAGEM)</t>
  </si>
  <si>
    <t>VERGAS EM CONCRETO ARMADO, EXECUTADO COM CONCRETO DOSADO PARA UMA RESISTENCIA CARCTERISTICA A COMPRESSAO DE 25MPA, APROVEITAMENTO DAS FORMAS 10X.</t>
  </si>
  <si>
    <t>CAIXA DE RALO, DE BLOCOS DE CONCRETO PRENSADO (15X20X40)CM, COM VAZIOS PREENCHIDOS DE CONCRETO SIMPLES PARA CAMADAS PREPARATORIAS (180KG DE CIMENTO/M3), EM PAREDES DE 1/2 VEZ (0,15M), DE (0,30X0,90X0,90)M, PARA AGUAS PLUVIAIS, UTILIZANDO ARGAMASSA DE CIMENTO E AREIA NO TRACO 1:4 EM VOLUME, SENDO AS PAREDES REVESTIDAS INTERNAMENTE COM A MESMA ARGAMASSA, COM BASE DE CONCRETO SIMPLES (FCK=11MPA), INCLUSIVE ESCAVACAO E REATERRO.</t>
  </si>
  <si>
    <t>BANCADA DE GRANITO CINZA ANDORINHA COM ESPESSURA DE 3CM, INCLUSIVE APOIO EM CANTONEIRA DE AÇO 2"X2"X1/4". FORNECIMENTO E ASSENTAMENTO.</t>
  </si>
  <si>
    <t>PLANILHA ORÇAMENTÁRIA</t>
  </si>
  <si>
    <t>SEMOB-SECRETARIA MUNICIPAL DE OBRAS</t>
  </si>
  <si>
    <t>ARQ-001</t>
  </si>
  <si>
    <t/>
  </si>
  <si>
    <t>ARQ-002</t>
  </si>
  <si>
    <t>ARQ-003</t>
  </si>
  <si>
    <t>ARQ-004</t>
  </si>
  <si>
    <t>ARQ-006</t>
  </si>
  <si>
    <t>1.1</t>
  </si>
  <si>
    <t>1.1.1</t>
  </si>
  <si>
    <t>1.1.2</t>
  </si>
  <si>
    <t>1.1.3</t>
  </si>
  <si>
    <t>1.1.4</t>
  </si>
  <si>
    <t>1.1.5</t>
  </si>
  <si>
    <t>1.1.6</t>
  </si>
  <si>
    <t>1.1.7</t>
  </si>
  <si>
    <t>1.1.8</t>
  </si>
  <si>
    <t>1.1.9</t>
  </si>
  <si>
    <t>1.1.10</t>
  </si>
  <si>
    <t>1.1.11</t>
  </si>
  <si>
    <t>1.1.12</t>
  </si>
  <si>
    <t>1.1.13</t>
  </si>
  <si>
    <t>1.1.14</t>
  </si>
  <si>
    <t>1.1.15</t>
  </si>
  <si>
    <t>2.1</t>
  </si>
  <si>
    <t>2.2</t>
  </si>
  <si>
    <t>2.3</t>
  </si>
  <si>
    <t>14.1</t>
  </si>
  <si>
    <t>ARQ-007</t>
  </si>
  <si>
    <t>ARQ-013</t>
  </si>
  <si>
    <t>14.1.1</t>
  </si>
  <si>
    <t>14.2</t>
  </si>
  <si>
    <t>METAIS</t>
  </si>
  <si>
    <t>14.2.2</t>
  </si>
  <si>
    <t>15.1</t>
  </si>
  <si>
    <t>15.1.1</t>
  </si>
  <si>
    <t>16.1</t>
  </si>
  <si>
    <t>ARQ-011</t>
  </si>
  <si>
    <t>ELE-013</t>
  </si>
  <si>
    <t>21.1</t>
  </si>
  <si>
    <t>TRATAMENTO CONSERVAÇÃO E LIMPEZA</t>
  </si>
  <si>
    <t>COMPLEMENTOS INTERNOS</t>
  </si>
  <si>
    <t>COMPLEMENTOS EXTERNOS</t>
  </si>
  <si>
    <t>18.1</t>
  </si>
  <si>
    <t>18.2</t>
  </si>
  <si>
    <t>18.3</t>
  </si>
  <si>
    <t>PORTÕES</t>
  </si>
  <si>
    <t>17.1</t>
  </si>
  <si>
    <t>17.2</t>
  </si>
  <si>
    <t>ESTRUTURA</t>
  </si>
  <si>
    <t>17.3</t>
  </si>
  <si>
    <t>17.4</t>
  </si>
  <si>
    <t>ALVENARIAS E FECHAMENTOS</t>
  </si>
  <si>
    <t>REVESTIMENTOS</t>
  </si>
  <si>
    <t>16.2</t>
  </si>
  <si>
    <t>16.3</t>
  </si>
  <si>
    <t>PAREDES EXTERNAS</t>
  </si>
  <si>
    <t>3.1</t>
  </si>
  <si>
    <t>3.2</t>
  </si>
  <si>
    <t xml:space="preserve">SUPER-ESTRUTURA </t>
  </si>
  <si>
    <t>3.1.1</t>
  </si>
  <si>
    <t>3.1.2</t>
  </si>
  <si>
    <t>3.1.3</t>
  </si>
  <si>
    <t>3.3</t>
  </si>
  <si>
    <t>ARMADURA</t>
  </si>
  <si>
    <t>3.4</t>
  </si>
  <si>
    <t>ESTRUTURA METÁLICA</t>
  </si>
  <si>
    <t>3.5</t>
  </si>
  <si>
    <t>VERGAS E CONTRAVERGAS</t>
  </si>
  <si>
    <t>3.2.1</t>
  </si>
  <si>
    <t>3.2.2</t>
  </si>
  <si>
    <t>3.3.1</t>
  </si>
  <si>
    <t>3.3.2</t>
  </si>
  <si>
    <t>3.3.3</t>
  </si>
  <si>
    <t>3.4.1</t>
  </si>
  <si>
    <t>3.5.1</t>
  </si>
  <si>
    <t>4.1</t>
  </si>
  <si>
    <t>4.1.1</t>
  </si>
  <si>
    <t>4.1.2</t>
  </si>
  <si>
    <t>5.1</t>
  </si>
  <si>
    <t>ESQUADRIAS DE ALUMÍNIO</t>
  </si>
  <si>
    <t>5.1.1</t>
  </si>
  <si>
    <t>5.1.2</t>
  </si>
  <si>
    <t>5.1.3</t>
  </si>
  <si>
    <t>5.1.4</t>
  </si>
  <si>
    <t>5.1.5</t>
  </si>
  <si>
    <t>6.1</t>
  </si>
  <si>
    <t>6.1.1</t>
  </si>
  <si>
    <t>6.1.2</t>
  </si>
  <si>
    <t>7.1</t>
  </si>
  <si>
    <t>7.1.1</t>
  </si>
  <si>
    <t>8.1</t>
  </si>
  <si>
    <t>8.1.1</t>
  </si>
  <si>
    <t>9.1</t>
  </si>
  <si>
    <t>REVESTIMENTO DE PAREDES INTERNAS E EXTERNAS</t>
  </si>
  <si>
    <t>10.1</t>
  </si>
  <si>
    <t>10.2</t>
  </si>
  <si>
    <t>10.2.2</t>
  </si>
  <si>
    <t>10.2.4</t>
  </si>
  <si>
    <t>10.2.5</t>
  </si>
  <si>
    <t>10.2.6</t>
  </si>
  <si>
    <t>11.1</t>
  </si>
  <si>
    <t>11.1.1</t>
  </si>
  <si>
    <t>11.2</t>
  </si>
  <si>
    <t>11.2.1</t>
  </si>
  <si>
    <t>11.2.2</t>
  </si>
  <si>
    <t>11.3</t>
  </si>
  <si>
    <t xml:space="preserve">INSTALAÇÕES HIDRO-SANITÁRIA </t>
  </si>
  <si>
    <t>TUBULAÇÕES DE ÁGUA</t>
  </si>
  <si>
    <t xml:space="preserve">TUBULAÇÃO DE ESGOTO E AGUAS PLUVIAIS </t>
  </si>
  <si>
    <t>12.4</t>
  </si>
  <si>
    <t>CAIXAS DE ALVENARIA</t>
  </si>
  <si>
    <t xml:space="preserve">CAIXAS DE PVC/ EQUIPAMENTOS </t>
  </si>
  <si>
    <t>12.3.2</t>
  </si>
  <si>
    <t>12.4.1</t>
  </si>
  <si>
    <t>12.4.2</t>
  </si>
  <si>
    <t>12.4.3</t>
  </si>
  <si>
    <t>12.4.4</t>
  </si>
  <si>
    <t>13.1</t>
  </si>
  <si>
    <t>13.2</t>
  </si>
  <si>
    <t>13.3</t>
  </si>
  <si>
    <t>13.4</t>
  </si>
  <si>
    <t>13.1.1</t>
  </si>
  <si>
    <t>13.2.1</t>
  </si>
  <si>
    <t>13.3.1</t>
  </si>
  <si>
    <t>13.3.2</t>
  </si>
  <si>
    <t>13.3.3</t>
  </si>
  <si>
    <t>13.4.1</t>
  </si>
  <si>
    <t>13.4.2</t>
  </si>
  <si>
    <t>13.4.3</t>
  </si>
  <si>
    <t>LOCAÇÃO DE OBRA COM GABARITO DE MADEIRA</t>
  </si>
  <si>
    <t>REDE DE ÁGUA, COM PADRÃO DE ENTRADA D'ÁGUA DIÂM. 3/4", CONF. ESPEC. CESAN, INCL. TUBOS E CONEXÕES PARA ALIMENTAÇÃO, DISTRIBUIÇÃO, EXTRAVASOR E LIMPEZA, CONS. O PADRÃO A 25M, CONF. PROJETO (3 UTILIZAÇÕES)</t>
  </si>
  <si>
    <t>REDE DE ESGOTO, CONTENDO FOSSA E FILTRO, INCLUSIVE TUBOS E CONEXÕES DE LIGAÇÃO ENTRE CAIXAS, CONSIDERANDO DISTÂNCIA DE 25M, CONFORME PROJETO (1 UTILIZAÇÃO)</t>
  </si>
  <si>
    <r>
      <t xml:space="preserve">Local: </t>
    </r>
    <r>
      <rPr>
        <sz val="12"/>
        <rFont val="Arial"/>
        <family val="2"/>
      </rPr>
      <t>COQUEIRAL, ARACRUZ - ES</t>
    </r>
  </si>
  <si>
    <t>13.2.2</t>
  </si>
  <si>
    <t>7.2</t>
  </si>
  <si>
    <t>7.3</t>
  </si>
  <si>
    <t>8.2</t>
  </si>
  <si>
    <t>8.3</t>
  </si>
  <si>
    <r>
      <t xml:space="preserve">LS: </t>
    </r>
    <r>
      <rPr>
        <sz val="12"/>
        <rFont val="Arial"/>
        <family val="2"/>
      </rPr>
      <t>134,87%</t>
    </r>
  </si>
  <si>
    <r>
      <t>BDI SERVIÇOS (mat. e instalações):</t>
    </r>
    <r>
      <rPr>
        <sz val="12"/>
        <rFont val="Arial"/>
        <family val="2"/>
      </rPr>
      <t xml:space="preserve"> 27,64%</t>
    </r>
  </si>
  <si>
    <r>
      <t xml:space="preserve">DATA BASE: </t>
    </r>
    <r>
      <rPr>
        <sz val="12"/>
        <rFont val="Arial"/>
        <family val="2"/>
      </rPr>
      <t>SET/2014</t>
    </r>
  </si>
  <si>
    <r>
      <t>OBRA:</t>
    </r>
    <r>
      <rPr>
        <sz val="12"/>
        <rFont val="Arial"/>
        <family val="2"/>
      </rPr>
      <t xml:space="preserve"> REFORMA E AMPLIAÇÃO DA EMEF MARIA INÊS DELLA VALENTINA</t>
    </r>
  </si>
  <si>
    <t>INSTALAÇÕES DO CANTEIRO DE OBRAS</t>
  </si>
  <si>
    <t>1.2</t>
  </si>
  <si>
    <t>1.2.1</t>
  </si>
  <si>
    <t>1.2.2</t>
  </si>
  <si>
    <t>1.2.3</t>
  </si>
  <si>
    <t>1.2.4</t>
  </si>
  <si>
    <t>1.2.5</t>
  </si>
  <si>
    <t>1.2.6</t>
  </si>
  <si>
    <t>1.2.7</t>
  </si>
  <si>
    <t>1.2.8</t>
  </si>
  <si>
    <t>1.2.9</t>
  </si>
  <si>
    <t>1.2.10</t>
  </si>
  <si>
    <t>ARQ-016</t>
  </si>
  <si>
    <t>5.1.6</t>
  </si>
  <si>
    <t>IMPERMEABILIZAÇÃO COM USO DE MANTA ASFÁLTICA 4MM ARDOSIADA, ESTRUTURADA COM NÃO TECIDO EM POLIÉSTER, INCLUSIVE REGULARIZAÇÃO DE SUPERFÍCIE. (RUFOS, CHAPIM E MARQUISES)</t>
  </si>
  <si>
    <t>ARQ-017</t>
  </si>
  <si>
    <t>ÁRVORE ORNAMENTAL REGIONAL COM CAP (CIRCUNFEFÊNCIA NA ALTURA DO PEITO) ENTRE 0,10 E 0,15CM E ALTURA ENTRE 2,50 E 3,00M,  TIPO IPÊ AMARELO, PATA DE VACA, QUARESMEIRA ROXA OU SIMILAR, FORNECIMENTO E PLANTIO, INCLUSIVE FORNECIMENTO DE TERRA VEGETAL E ADUBO.</t>
  </si>
  <si>
    <t>QUADRA</t>
  </si>
  <si>
    <t>1.2.11</t>
  </si>
  <si>
    <t>1.2.12</t>
  </si>
  <si>
    <t>INSTALAÇÕES DE PREVENÇÃO E COMBATE A INCÊNDIO</t>
  </si>
  <si>
    <t>REDE DE ÁGUA FRIA - REGISTROS E VÁLVULAS</t>
  </si>
  <si>
    <t>8.2.1</t>
  </si>
  <si>
    <t>HIDRANTES, EXTINTORES E COMPLEMENTOS</t>
  </si>
  <si>
    <t>8.3.1</t>
  </si>
  <si>
    <t>8.3.2</t>
  </si>
  <si>
    <t>BOMBAS E COMPLEMENTOS</t>
  </si>
  <si>
    <t>1.2.13</t>
  </si>
  <si>
    <t>DEMOLIÇÃO DE ALVENARIA</t>
  </si>
  <si>
    <t>RETIRADA DE APARELHOS SANITÁRIOS</t>
  </si>
  <si>
    <t>RETIRADA DE TORNEIRAS E REGISTROS</t>
  </si>
  <si>
    <t>4.1.3</t>
  </si>
  <si>
    <t>IMPERMEABILIZAÇÃO DE VIGAS BALDRAMES</t>
  </si>
  <si>
    <t>CAIXA DE DERIVAÇÃO VERSÁTIL (CONDULETE MÚLTIPLO) DE PVC, 5 ENTRADAS, LINHA CINZA, REF. CONDULETE TOP, MARCA DE REFERÊNCIA TIGRE OU EQUIVALENTE, COM ADAPTADORES NOS DIÂMETROS APROPRIADOS</t>
  </si>
  <si>
    <t>CAIXA DE PASSAGEM 4X2" EM ALUMÍNIO PARA PISO</t>
  </si>
  <si>
    <t>CAIXA DE PASSAGEM 200X200X100MM, CHAPA 18, COM TAMPA PARAFUSADA</t>
  </si>
  <si>
    <t>CAIXA DE PASSAGEM DE ALUMÍNIO, 150X150X100MM ANTI-UMIDADE</t>
  </si>
  <si>
    <t>CAIXA DE PASSAGEM DE ALVENARIA DE BLOCOS CERÂMICOS 10 FUROS 10X20X20CM, DIMENSÃO DE 30X30X30CM, COM REVESTIMENTO INTERNO EM CHAPISCO E REBOCO, TAMPA DE CONCRETO ESP. 5CM E LASTRO DE BRITA 5CM</t>
  </si>
  <si>
    <t>CAIXA DE PASSAGEM DE ALVENARIA DE BLOCOS CERÂMICOS 10 FUROS 10X20X20CM, DIMENSÃO DE 50X50X50CM, COM REVESTIMENTO INTERNO EM CHAPISCO E REBOCO, TAMPA DE CONCRETO ESP. 5CM E LASTRO DE BRITA 5CM</t>
  </si>
  <si>
    <t>DISJUNTOR MONOPOLAR 16 A - NORMA DIN</t>
  </si>
  <si>
    <t>DISJUNTOR MONOPOLAR 20 A - NORMA DIN</t>
  </si>
  <si>
    <t>DISJUNTOR BIPOLAR 16A - NORMA DIN</t>
  </si>
  <si>
    <t>DISJUNTOR BIPOLAR 20 A - NORMA DIN</t>
  </si>
  <si>
    <t>DISJUNTOR BIPOLAR 25 A - NORMA DIN</t>
  </si>
  <si>
    <t>DISJUNTOR TERMOMAGNÉTICO TRIPOLAR 90 A</t>
  </si>
  <si>
    <t>DISJUNTOR TRIPOLAR 25 A - NORMA DIN</t>
  </si>
  <si>
    <t>DISJUNTOR TRIPOLAR 32 A - NORMA DIN</t>
  </si>
  <si>
    <t>DISJUNTOR TRIPOLAR 63 A - NORMA DIN</t>
  </si>
  <si>
    <t xml:space="preserve">DISJUNTOR TERMOMAGNETICO TRIPOLAR EM CAIXA MOLDADA 150A 600V, FORNECIMENTO E INSTALACAO </t>
  </si>
  <si>
    <t xml:space="preserve">DISJUNTOR TERMOMAGNETICO TRIPOLAR EM CAIXA MOLDADA 200A 600V, FORNECIMENTO E INSTALACAO </t>
  </si>
  <si>
    <t>DISPOSITIVO DE PROTEÇÃO CONTRA SURTO (DPS), TENSÃO NOMINAL 175VCA, CORRENTE DE SURTO MÁXIMA 40KA</t>
  </si>
  <si>
    <t>ELETRODUTO DE PVC RÍGIDO ROSCÁVEL, DIÂM. 3/4" (25MM), INCLUSIVE CONEXÕES</t>
  </si>
  <si>
    <t>ELETRODUTO DE PVC RÍGIDO ROSCÁVEL, DIÂM. 1" (32MM), INCLUSIVE CONEXÕES</t>
  </si>
  <si>
    <t>ELETRODUTO DE PVC RÍGIDO ROSCÁVEL, DIÂM. 1 1/2" (50MM), INCLUSIVE CONEXÕES</t>
  </si>
  <si>
    <t>ELETRODUTO DE PVC RÍGIDO ROSCÁVEL, DIÂM. 2" (60MM), INCLUSIVE CONEXÕES</t>
  </si>
  <si>
    <t>ELETRODUTO PEAD, COR PRETA, DIAM. 1.1/4", MARCA REF. KANAFLEX OU EQUIVALENTE</t>
  </si>
  <si>
    <t>ELETRODUTO PEAD, COR PRETA, DIAM. 1.1/2", MARCA REF. KANAFLEX OU EQUIVALENTE</t>
  </si>
  <si>
    <t>ELETRODUTO PEAD, COR PRETA, DIAM. 3", MARCA REF. KANAFLEX OU EQUIVALENTE</t>
  </si>
  <si>
    <t>PERFILADO EM CHAPA DE AÇO 38X38MM</t>
  </si>
  <si>
    <t>SUPORTE DE FIXAÇÃO DE PERFILADO, NO TETO, ATRAVÉS DE VERGALHÃO ROSCA TOTAL 1/4" (H=60CM), PORCA SEXTAVADA E ARRUELA 1/4" (4 UND), GANCHO PARA PERFILADO (1 UND), CANTONEIRA ZZ (1 UND) E PARAFUSO E BUCHA S8 (2 UND)</t>
  </si>
  <si>
    <t>EMENDA INTERNA, TIPO "T" PARA PERFILADO 38X38MM, REF. CKP 118 OU SIMILAR</t>
  </si>
  <si>
    <t>EMENDA INTERNA, TIPO "L" PARA PERFILADO 38X38MM, REF. CKP 117 OU SIMILAR</t>
  </si>
  <si>
    <t>ELE-014</t>
  </si>
  <si>
    <t>EMENDA EXTERNA, TIPO "I" PARA PERFILADO 38X38MM, REF. CKP 116 OU SIMILAR</t>
  </si>
  <si>
    <t>ELE-015</t>
  </si>
  <si>
    <t>GANCHO CURTO PARA PERFILADO EM CHAPA DE AÇO PARA LUMINÁRIA</t>
  </si>
  <si>
    <t>ELE-016</t>
  </si>
  <si>
    <t>TOMADA DE CANALETA/PERFILADO UNIVERSAL 2P+T, COM CAIXA E TAMPA</t>
  </si>
  <si>
    <t>ELE-017</t>
  </si>
  <si>
    <t>QUADRO DISTRIB. ENERGIA, EMBUTIDO OU SEMI EMBUTIDO, CAPAC. P/ 16 DISJ. DIN, C/BARRAM TRIF. 100A BARRA. NEUTRO E TERRA, FAB. EM CHAPA DE AÇO 12 USG COM PORTA, ESPELHO, TRINCO COM FECHAD CH YALE, REF. QDTN II-16DIN-CEMAR OU EQUIV.</t>
  </si>
  <si>
    <t>QUADRO DISTRIB. ENERGIA, EMBUTIDO OU SEMI EMBUTIDO, CAPAC. P/ 28 DISJ. DIN, C/BARRAM TRIF. 100A BARRA. NEUTRO E TERRA, FAB. EM CHAPA DE AÇO 12 USG COM PORTA, ESPELHO, TRINCO COM FECHAD CH YALE, REF. QDTN II-28DIN-CEMAR OU EQUIV.</t>
  </si>
  <si>
    <t>QUADRO DISTRIB. ENERGIA, EMBUTIDO OU SEMI EMBUTIDO, CAPAC. P/ 44 DISJ. DIN, C/BARRAM TRIF. 150A BARRA. NEUTRO E TERRA, FAB. EM CHAPA DE AÇO 12 USG COM PORTA, ESPELHO, TRINCO COM FECHAD CH YALE, REF. QDETG II-44DIN-CEMAR OU EQUIV.</t>
  </si>
  <si>
    <t>QUADRO DISTRIB. ENERGIA, EMBUTIDO OU SEMI EMBUTIDO, CAPAC. P/ 56 DISJ. DIN, C/BARRAM TRIF. 225A BARRA. NEUTRO E TERRA, FAB. EM CHAPA DE AÇO 12 USG COM PORTA, ESPELHO, TRINCO COM FECHAD CH</t>
  </si>
  <si>
    <t>QD-2 - QUADRO DE DISTRIBUIÇAO DE ENERGIA EM CHAPA METÁLICA, DE FABRICAÇÃO ESPECIAL, COM BARRAMENTO TRIFASICO, COMPLETO, INCLUSIVE DISJUNTORES, DPSs E CONTATORES, CONFORME PROJETO, FORNECIMENTO E INSTALAÇÃO</t>
  </si>
  <si>
    <t>ELE-018</t>
  </si>
  <si>
    <t>QD-3 - QUADRO DE DISTRIBUIÇAO DE ENERGIA EM CHAPA METÁLICA, DE FABRICAÇÃO ESPECIAL, COM BARRAMENTO TRIFASICO, COMPLETO, INCLUSIVE DISJUNTORES, DPSs E CONTATORES, CONFORME PROJETO, FORNECIMENTO E INSTALAÇÃO</t>
  </si>
  <si>
    <t>ELE-019</t>
  </si>
  <si>
    <t>QD-4 - QUADRO DE DISTRIBUIÇAO DE ENERGIA EM CHAPA METÁLICA, DE FABRICAÇÃO ESPECIAL, COM BARRAMENTO TRIFASICO, COMPLETO, INCLUSIVE DISJUNTORES, DPSs E CONTATORES, CONFORME PROJETO, FORNECIMENTO E INSTALAÇÃO</t>
  </si>
  <si>
    <t>ELE-020</t>
  </si>
  <si>
    <t>QD-5 - QUADRO DE DISTRIBUIÇAO DE ENERGIA EM CHAPA METÁLICA, DE FABRICAÇÃO ESPECIAL, COM BARRAMENTO TRIFASICO, COMPLETO, INCLUSIVE DISJUNTORES, DPSs E CONTATORES, CONFORME PROJETO, FORNECIMENTO E INSTALAÇÃO</t>
  </si>
  <si>
    <t>ELE-021</t>
  </si>
  <si>
    <t>QD-6 - QUADRO DE DISTRIBUIÇAO DE ENERGIA EM CHAPA METÁLICA, DE FABRICAÇÃO ESPECIAL, COM BARRAMENTO TRIFASICO, COMPLETO, INCLUSIVE DISJUNTORES, DPSs E CONTATORES, CONFORME PROJETO, FORNECIMENTO E INSTALAÇÃO</t>
  </si>
  <si>
    <t>ELE-022</t>
  </si>
  <si>
    <t>QD-7 - QUADRO DE DISTRIBUIÇAO DE ENERGIA EM CHAPA METÁLICA, DE FABRICAÇÃO ESPECIAL, COM BARRAMENTO TRIFASICO, COMPLETO, INCLUSIVE DISJUNTORES, DPSs E CONTATORES, CONFORME PROJETO, FORNECIMENTO E INSTALAÇÃO</t>
  </si>
  <si>
    <t>ELE-023</t>
  </si>
  <si>
    <t>QD-8 - QUADRO DE DISTRIBUIÇAO DE ENERGIA EM CHAPA METÁLICA, DE FABRICAÇÃO ESPECIAL, COM BARRAMENTO TRIFASICO, COMPLETO, INCLUSIVE DISJUNTORES, DPSs E CONTATORES, CONFORME PROJETO, FORNECIMENTO E INSTALAÇÃO</t>
  </si>
  <si>
    <t>ELE-024</t>
  </si>
  <si>
    <t>QGBT - QUADRO DE DISTRIBUIÇAO DE ENERGIA EM CHAPA METÁLICA, DE FABRICAÇÃO ESPECIAL, COM BARRAMENTO TRIFASICO, COMPLETO, INCLUSIVE DISJUNTORES E DPSs, CONFORME PROJETO, FORNECIMENTO E INSTALAÇÃO</t>
  </si>
  <si>
    <t>ELE-025</t>
  </si>
  <si>
    <t>QUADRO DE DISTRIBUIÇÃO DE ENERGIA, DO TIPO COMANDO 800X600X200MM USO EM SOBREPOSIÇÃO, PARA COMANDO AUTOMÁTICO DE BOMBA DE INCÊNDIO 3CV-TRIFÁSICA, COMPOSTA DE CONTATORES, CHAVES SELETORAS, BORNES E TAMPA SAK, SINALEIROS, DISJUNTORES DE PROTEÇÃO E ACESSÓRIOS DIVERSOS</t>
  </si>
  <si>
    <t>ELE-026</t>
  </si>
  <si>
    <t>QUADRO DE COMANDO PARA 2 BOMBAS DE RECALQUES DE 1/3 A 2 CV, TRIFÁSICA, 220 VOLTS, COM CHAVE SELETORA, ACIONAMENTO MANUAL/AUTOMÁTICO, RELÉ DE SOBRECARGA E CONTATORA</t>
  </si>
  <si>
    <t>ELE-027</t>
  </si>
  <si>
    <t>QUADRO/PAINEL DE COMANDO PARA ILUMINAÇÃO, COMPLETO, INCLUSIVE 10 BOTOEIRAS LUMINOSAS, BORNES E DEMAIS ACESSÓRIOS NECESSÁRIOS, CONFORME PROJETO</t>
  </si>
  <si>
    <t>ELE-028</t>
  </si>
  <si>
    <t>INTERRUPTOR DE UMA TECLA SIMPLES 10A/250V, COM PLACA 4X2"</t>
  </si>
  <si>
    <t>INTERRUPTOR DE DUAS TECLAS SIMPLES 10A/250V, COM PLACA 4X2"</t>
  </si>
  <si>
    <t>INTERRUPTOR DE TRÊS TECLAS SIMPLES 10A/250V, C/ PLACA 4X2"</t>
  </si>
  <si>
    <t>INTERRUPTOR DE UMA TECLA PARALELO 10A/250V, COM PLACA 4X2"</t>
  </si>
  <si>
    <t>INTERRUPTOR DE DUAS TECLAS PARALELO 10A/250V, COM PLACA 4X2"</t>
  </si>
  <si>
    <t>ELE-029</t>
  </si>
  <si>
    <t xml:space="preserve">INTERRUPTOR BIPOLAR DE EMBUTIR 20A/250V, TECLA DUPLA C/ PLACA- FORNECIMENTO E INSTALACAO  </t>
  </si>
  <si>
    <t>ELE-030</t>
  </si>
  <si>
    <t>TOMADA 2 POLOS MAIS TERRA 20A/250V, COM PLACA 4X2"</t>
  </si>
  <si>
    <t>TOMADAS 2P+T C/ TAMPA 4X2" EM LATÃO ESCOVADO</t>
  </si>
  <si>
    <t>ELE-031</t>
  </si>
  <si>
    <t>PLACA CEGA 4X2" COM FURO</t>
  </si>
  <si>
    <t>ELE-032</t>
  </si>
  <si>
    <t>LUMINARIA DE EMBUTIR COMPLETA, CORPO CHAPA AÇO PINTADA BRANCA, REFLETOR FACETADO EM ALUMINIO ALTA PUREZA E REFLETÂNCIA, COM 2 LÂMPADAS FLUORESCENTES TUBULARES 16W/127V C/ REATOR DUPLO 127V, PAR.RÁP.AFP, SOQ. ANTIVIB. REF.:  LUMICENTER CAN01-E216 OU EQUIVALENTE</t>
  </si>
  <si>
    <t>ELE-033</t>
  </si>
  <si>
    <t>LUMINARIA DE SOBREPOR COMPLETA, CORPO CHAPA AÇO PINTADA BRANCA, REFLETOR FACETADO EM ALUMINIO ALTA PUREZA E REFLETÂNCIA, COM 2 LÂMPADAS FLUORESCENTES TUBULARES 16W/127V C/ REATOR DUPLO 127V, PAR.RÁP.AFP, SOQ. ANTIVIB. REF.:  LUMICENTER CAN01-S216 OU EQUIVALENTE</t>
  </si>
  <si>
    <t>ELE-034</t>
  </si>
  <si>
    <t>LUMINARIA DE EMBUTIR COMPLETA, CORPO CHAPA AÇO PINTADA BRANCA, REFLETOR FACETADO EM ALUMINIO ALTA PUREZA E REFLETÂNCIA, COM 1 LÂMPADA FLUORESCENTE TUBULAR 32W/127V C/ REATOR SIMPLES 127V, PAR.RÁP.AFP, SOQ. ANTIVIB. REF.:  LUMICENTER CAN01-E132 OU EQUIVALENTE</t>
  </si>
  <si>
    <t>ELE-035</t>
  </si>
  <si>
    <t>LUMINARIA DE SOBREPOR COMPLETA, CORPO CHAPA AÇO PINTADA BRANCA, REFLETOR FACETADO EM ALUMINIO ALTA PUREZA E REFLETÂNCIA, COM 1 LÂMPADA FLUORESCENTE TUBULAR 32W/127V C/ REATOR SIMPLES 127V, PAR.RÁP.AFP, SOQ. ANTIVIB. REF.:  LUMICENTER CAN01-S132 OU EQUIVALENTE</t>
  </si>
  <si>
    <t>ELE-036</t>
  </si>
  <si>
    <t>LUMINÁRIA DE EMBUTIR, COMPLETA COM CORPO EM CHAPA DE AÇO FOSFATIZADA E PINTADA ELETROSTATICAMENTE, REFLETOR FACETADO EM ALUMÍNIO ANODIZADO DE ALTA PUREZA E REFLETÂNCIA COM 2 LÂMPADAS FLUORESCENTES TUBULARES 32W/127V C/ REATOR DUPLO 127V, PAR.RÁP.AFP, SOQ. ANTIVIB REF.: LUMICENTER CAN01-E232 OU EQUIVALENTE</t>
  </si>
  <si>
    <t>ELE-037</t>
  </si>
  <si>
    <t>ELE-038</t>
  </si>
  <si>
    <t>LUMINARIA EMBUTIR COMPL.,CORPO CH. AÇO PINTADA BRANCA,REFLETOR, ALETAS PARABÓLICAS ALUM.ALTA PUREZA E REFLETÂNCIA,2 LÂMP. FLUOR.TUBULARES DE 32W/127V, C/ REATOR DUPLO 127V, PAR.RÁP.AFP, SOQ. ANTIVIB., REF. CAA01-E232 LUMICENTER OU EQUIVALENTE</t>
  </si>
  <si>
    <t>ELE-039</t>
  </si>
  <si>
    <t>LUMINARIA SOBREPOR COMPL.,CORPO CH. AÇO PINTADA BRANCA,REFLETOR, ALETAS PARABÓLICAS ALUM.ALTA PUREZA E REFLETÂNCIA,2 LÂMP. FLUOR.TUBULARES DE 32W/127V, C/ REATOR DUPLO 127V, PAR.RÁP.AFP, SOQ. ANTIVIB., REF. CAA01-S232 LUMICENTER OU EQUIVALENTE</t>
  </si>
  <si>
    <t>ELE-040</t>
  </si>
  <si>
    <t>LUMINARIA HERMÉTICA DE SOBREPOR COMPLETA, CORPO CHAPA AÇO PINTADA BRANCA, REFLETOR FACETADO EM ALUMINIO ALTA PUREZA E REFLETÂNCIA, DIFUSOR EM VIDRO TEMPERADO TRANSPARENTE E VEDAÇÃO ATRAVÉS DE BORRACHA AUTOADESIVA COM 1 LÂMPADA FLUORESCENTE TUBULAR 32W/127V C/ REATOR SIMPLES 127V, PAR.RÁP.AFP, SOQ. ANTIVIB. REF.:  LUMICENTER CHT02-S132 OU EQUIVALENTE</t>
  </si>
  <si>
    <t>ELE-041</t>
  </si>
  <si>
    <t>LUMINÁRIA DE SOBREPOR IP66, CORPO EM POLICARBONATO INJETADO, REFLETOR EM CHAPA DE AÇO COM PINTURA ELETROSTÁTICA PÓ POLIÉSTER NA COR BRANCA, DIFUSOR EM POLICARBONATO TRANSPARENTE TEXTURIZADO, PRESO AO CORPO POR MEIO DE PRESILHAS EM POLICARBONATO, SOQUETES G13 ANTI-VIBRATÓRIOS EM POLICARBONATO COM PROTEÇÃO CONTRA RAIOS UV, COM SISTEMA DE ENGATE RÁPIDO PARA OS FIOS, ROTOR DE SEGURANÇA E CONTATOS EM BRONZE FÓSFORO, COM FIXAÇÃO AO CORPO DA LUMINÁRIA POR MEIO DE ENCAIXE COM 2 LÂMPADAS FLUORESCENTES TUBULARES 32W/127V C/ REATOR DUPLO 127V, PAR.RÁP.AFP, SOQ. ANTIVIB. REF.:  LUMICENTER CHT01-S232 OU EQUIVALENTE</t>
  </si>
  <si>
    <t>ELE-042</t>
  </si>
  <si>
    <t>LUMINÁRIA DE SOBREPOR COMPLETA EM CORPO EM AÇO COM PINTURA ELETROSTÁTICA, REFLETOR EM ALUMINÍNIO REPUXADO ANODIZADO, DIFUSOR EM VIDRO TEMPERADO FIXADO COM PARAFUSOS METÁLICOS, UMA LÂMPADA VAPOR METALICO 70W COM REATOR ALTO FATOR DE POTÊNCIA 70W/220V. REF.: LUMICENTER EF13-S1R7SV</t>
  </si>
  <si>
    <t>ELE-043</t>
  </si>
  <si>
    <t>LUMINÁRIA TIPO ARANDELA À PROVA DE GASES, VAPORES E PÓ NÃO INFAMÁVEIS. CORPO, DEFLETOR, GRADE DE PROTEÇÃO OU ARO EM LIGA DE ALUMÍNIO SILÍCIO, COMPLETA, FORNECIDA COM SOQUETE E-27 E LÂMPADA COMPACTA, INTERIOR DEVIDAMENTE PROTEGIDO REF.: IPTP-26 – WETZEL OU EQUIVALENTE</t>
  </si>
  <si>
    <t>ELE-044</t>
  </si>
  <si>
    <t>PROJETOR COMPLETO COM LÂMPADA MULTIVAPOR METÁLICO 400W/ 220V E REATOR SIMPLES AFP - INSTALAÇÃO EM ESTRUTURA METÁLICA</t>
  </si>
  <si>
    <t>ELE-045</t>
  </si>
  <si>
    <t>BLOCO AUTÔNOMO DE ILUMINAÇÃO DE EMERGÊNCIA COM AUTONOMIA MÍNIMA DE 2 HORAS, EQUIPADO COM 2 LÂMPADAS DE 09 W</t>
  </si>
  <si>
    <t>ELE-046</t>
  </si>
  <si>
    <t>POSTE AÇO GALV. FLANGEADO CONICO RETO C/SUPORTE P/LUMINÁRIA H=4,00 PINT.EPOXI, INCLUSIVE CONJUNTO DE 02 LUMINÁRIAS TIPO PETALA COM SUPORTE, REF.: ID 323, MARCA DE REFERÊNCIA METALIGHT E LÂMPADAS VAPOR METÁLICO DE 150W/220V</t>
  </si>
  <si>
    <t>ELE-047</t>
  </si>
  <si>
    <t>VENTILADOR DE TETO BASE MADEIRA SEM ALOJAMENTO PARA LUMINÁRIA, REF. TRON OU EQUIVALENTE, COM COMANDO DE INTERRUPTOR SIMPLES, SEM DIMER PARA REGULAGEM DE VELOCIDADE</t>
  </si>
  <si>
    <t>ELE-048</t>
  </si>
  <si>
    <t>CABO BLINDADO 10 VIAS DE 1,0MM</t>
  </si>
  <si>
    <t>ELE-049</t>
  </si>
  <si>
    <t>CABO PP 3X2,5MM² COM PLUGS 2P+T, 10A - 250V MACHO E FÊMEA PARA LIGAÇÃO DE LUMINÁRIAS EMBUTIDAS</t>
  </si>
  <si>
    <t>ELE-050</t>
  </si>
  <si>
    <t>FIO DE COBRE TERMOPLÁSTICO, COM ISOLAMENTO PARA 750V, SEÇÃO DE 2.5 MM2</t>
  </si>
  <si>
    <t>FIO OU CABO DE COBRE TERMOPLÁSTICO, COM ISOLAMENTO PARA 750V, SEÇÃO DE 4.0 MM2</t>
  </si>
  <si>
    <t>FIO OU CABO DE COBRE TERMOPLÁSTICO, COM ISOLAMENTO PARA 750V, SEÇÃO DE 6.0 MM2</t>
  </si>
  <si>
    <t>FIO OU CABO DE COBRE TERMOPLÁSTICO, COM ISOLAMENTO PARA 750V, SEÇÃO DE 10.0 MM2</t>
  </si>
  <si>
    <t>FIO OU CABO DE COBRE TERMOPLÁSTICO, COM ISOLAMENTO PARA 750V, SEÇÃO DE 16.0 MM2</t>
  </si>
  <si>
    <t>ELE-051</t>
  </si>
  <si>
    <t>ELE-052</t>
  </si>
  <si>
    <t>ELE-053</t>
  </si>
  <si>
    <t>FIO OU CABO DE COBRE TERMOPLÁSTICO, COM ISOLAMENTO PARA 1000V, SEÇÃO DE 10.0 MM2</t>
  </si>
  <si>
    <t>FIO OU CABO DE COBRE TERMOPLÁSTICO, COM ISOLAMENTO PARA 0.6/1000V - 70º, SEÇÃO DE 16.0 MM2</t>
  </si>
  <si>
    <t>CABO DE COBRE TERMOPLÁSTICO, COM ISOLAMENTO PARA 1000V, SEÇÃO DE 25.0 MM2</t>
  </si>
  <si>
    <t>CABO DE COBRE TERMOPLÁSTICO, COM ISOLAMENTO PARA 1000V, SEÇÃO DE 70,0MM2</t>
  </si>
  <si>
    <t>CABO DE COBRE TERMOPLÁSTICO, COM ISOLAMENTO PARA 1000V, SEÇÃO DE 95.0 MM2</t>
  </si>
  <si>
    <t>CABO DE COBRE TERMOPLÁSTICO, COM ISOLAMENTO PARA 1000V, SEÇÃO DE 120.0 MM2</t>
  </si>
  <si>
    <t>ELE-054</t>
  </si>
  <si>
    <t>ELE-055</t>
  </si>
  <si>
    <t xml:space="preserve">TERMINAL OU CONECTOR DE PRESSAO - PARA CABO 25MM2 - FORNECIMENTO E INSTALACAO  </t>
  </si>
  <si>
    <t>ELE-056</t>
  </si>
  <si>
    <t>ELE-057</t>
  </si>
  <si>
    <t>ELE-058</t>
  </si>
  <si>
    <t>ELE-059</t>
  </si>
  <si>
    <t>ELE-060</t>
  </si>
  <si>
    <t>ELE-061</t>
  </si>
  <si>
    <t>TERMINAL PARA LIGAÇÃO DE CABO A BARRA DUPLO DE 240 MM2</t>
  </si>
  <si>
    <t>ELE-062</t>
  </si>
  <si>
    <t>ELE-063</t>
  </si>
  <si>
    <t>ESCAVAÇÃO MANUAL EM MATERIAL DE 1A. CATEGORIA, ATÉ 1.50 M DE PROFUNDIDADE</t>
  </si>
  <si>
    <t>ATERRO COMPACTADO UTILIZANDO COMPACTADOR DE PLACA VIBRATÓRIA COM REAPROVEITAMENTO DO MATERIAL</t>
  </si>
  <si>
    <t>SUBESTAÇÃO EXT. AÉREA TRIFÁS. 225KVA, COMPLETA, C/ QUADROS DE MEDIÇÃO, TRANSF. A ÓLEO, DISJUNTOR TRIPOLAR, POSTE E ACESSÓRIOS, CONF. NOR-TEC-01 DA ESCELSA, INCL. MURETA REV. C/ ARG. CIMENTO, CAL HIDRAT. CH1 E AREIA TRAÇO 1:0.5:6</t>
  </si>
  <si>
    <t>ELE-064</t>
  </si>
  <si>
    <t>CABEAMENTO ESTRUTURADO</t>
  </si>
  <si>
    <t>CAIXA DE PASSAGEM 4X4" EM ALUMÍNIO PARA PISO</t>
  </si>
  <si>
    <t>CAB-005</t>
  </si>
  <si>
    <t>CAIXA DE PASSAGEM 300X300X120MM, CHAPA 18, COM TAMPA PARAFUSADA</t>
  </si>
  <si>
    <t>CAIXA PARA TELEFONE PADRÃO TELEMAR, DIM. 1070 X 520 X 500 MM, COM TAMPA DE FERRO TIPO R2, ASSENTADA COM ARGAMASSA DE CIMENTO, CAL E AREIA</t>
  </si>
  <si>
    <t>CAIXA DE TELEFONE EM CHAPA DE AÇO PADRÃO TELEBRAS DO TIPO CIE-3 400X400X120MM</t>
  </si>
  <si>
    <t>CAB-006</t>
  </si>
  <si>
    <t>ESPELHO 4X2" EM PVC COM 01 CONECTOR RJ45 CAT5E FÊMEA</t>
  </si>
  <si>
    <t>CAB-007</t>
  </si>
  <si>
    <t>ESPELHO 4X4" EM PVC COM 02 CONECTORES RJ45 CAT5E FÊMEA</t>
  </si>
  <si>
    <t>CAB-008</t>
  </si>
  <si>
    <t>ESPELHO 4X2" EM LATÃO ESCOVADO COM 01 CONECTOR RJ45 CAT5E FÊMEA</t>
  </si>
  <si>
    <t>CAB-009</t>
  </si>
  <si>
    <t>ESPELHO 4X4" EM LATÃO ESCOVADO COM 02 CONECTORES RJ45 CAT5E FÊMEA</t>
  </si>
  <si>
    <t>CAB-010</t>
  </si>
  <si>
    <t>CAB-011</t>
  </si>
  <si>
    <t>CABO PAR TRANÇADO CAT 5E</t>
  </si>
  <si>
    <t>CAB-012</t>
  </si>
  <si>
    <t>CAB-013</t>
  </si>
  <si>
    <t>CAB-014</t>
  </si>
  <si>
    <t>CAB-015</t>
  </si>
  <si>
    <t>CABO ÓPTICO MULTIMODO, 4 FIBRAS, 50/125  µM - USO INTERNO/EXTERNO</t>
  </si>
  <si>
    <t>CAB-016</t>
  </si>
  <si>
    <t>ELETRODUTO PEAD, COR PRETA, DIAM. 2", MARCA REF. KANAFLEX OU EQUIVALENTE</t>
  </si>
  <si>
    <t>RACK FECHADO DE PAREDE PADRÃO METÁLICO, 19" X 12US</t>
  </si>
  <si>
    <t>CAB-017</t>
  </si>
  <si>
    <t>RACK FECHADO DE PAREDE PADRÃO METÁLICO, 19" X 16US</t>
  </si>
  <si>
    <t>CAB-018</t>
  </si>
  <si>
    <t>RÉGUA COM 8 TOMADAS 2P+T, 10 A</t>
  </si>
  <si>
    <t>CAB-019</t>
  </si>
  <si>
    <t>GUIA ORGANIZADORA DE CABOS PARA RACK, 19" 1U</t>
  </si>
  <si>
    <t>CAB-020</t>
  </si>
  <si>
    <t>BANDEJA FIXA PARA RACK 19' X 500 MM</t>
  </si>
  <si>
    <t>CAB-021</t>
  </si>
  <si>
    <t>PATCH PANEL DE 24 PORTAS CAT 5E</t>
  </si>
  <si>
    <t>CAB-022</t>
  </si>
  <si>
    <t>PATCH CORD CAT 5E CINZA - 1,5 M</t>
  </si>
  <si>
    <t>CAB-023</t>
  </si>
  <si>
    <t>BLOCO DE LIGAÇÃO ENGATE RÁPIDO PARA 10 PARES - BER-10</t>
  </si>
  <si>
    <t>CAB-024</t>
  </si>
  <si>
    <t>DISTRIBUIDOR INTERNO ÓPTICO - 1U PARA ATÉ 24 FIBRAS</t>
  </si>
  <si>
    <t>CAB-025</t>
  </si>
  <si>
    <t>SEGURANÇA</t>
  </si>
  <si>
    <t>SEG-001</t>
  </si>
  <si>
    <t>SEG-002</t>
  </si>
  <si>
    <t>SEG-003</t>
  </si>
  <si>
    <t>SEG-004</t>
  </si>
  <si>
    <t>SEG-005</t>
  </si>
  <si>
    <t>CABO DE ALARME 4X26 AWG</t>
  </si>
  <si>
    <t>SEG-006</t>
  </si>
  <si>
    <t>SEG-007</t>
  </si>
  <si>
    <t>SEG-008</t>
  </si>
  <si>
    <t>CENTRAL DE ALARME MONITORADA 10 ZONAS COM TECLADO</t>
  </si>
  <si>
    <t>SEG-009</t>
  </si>
  <si>
    <t>TECLADO DE ALARME COM DISPLAY</t>
  </si>
  <si>
    <t>SEG-010</t>
  </si>
  <si>
    <t>SENSOR DE PRESENÇA INFRAVERMELHO PASSIVO PARA ÁREA FECHADA COM FIO, ALCANCE DE 12M</t>
  </si>
  <si>
    <t>SEG-011</t>
  </si>
  <si>
    <t>SIRENE INTERNA</t>
  </si>
  <si>
    <t>SEG-012</t>
  </si>
  <si>
    <t>RACK FECHADO DE PISO PADRÃO METÁLICO, 19" X 12US</t>
  </si>
  <si>
    <t>SEG-013</t>
  </si>
  <si>
    <t>SEG-014</t>
  </si>
  <si>
    <t>SEG-015</t>
  </si>
  <si>
    <t>SEG-016</t>
  </si>
  <si>
    <t>SEG-017</t>
  </si>
  <si>
    <t>SEG-018</t>
  </si>
  <si>
    <t>SPDA-001</t>
  </si>
  <si>
    <t>CABO DE COBRE NÚ 35MM2, REF. TEL 5735, MARCA DE REFERÊNCIA TERMOTÉCNICA OU EQUIVALENTE</t>
  </si>
  <si>
    <t>CONECTOR MINI-GAR EM BRONZE ESTANHADO PARA CONEXÃO ENTRE CABO DE 16MM² A 35MM² E VERGALHÃO ATÉ ∅3/8"  REF.: TEL-583</t>
  </si>
  <si>
    <t>SPDA-002</t>
  </si>
  <si>
    <t>PRESILHA DE LATÃO REF. 744, INCLUSIVE PARAFUSO FENDA DN 4,2X32MM E BUCHA NYLON DN 6MM E VEDAÇÃO DOS FUROS COM POLIURETANO REF. 5905, MARCA DE REF. TERMOTÉCNICA OU EQUIVALENTE</t>
  </si>
  <si>
    <t>PRESILHA DE LATÃO REF. 744, INCLUSIVE REBITE TIPO POP E VEDAÇÃO DOS FUROS COM POLIURETANO REF. 5905, MARCA DE REF. TERMOTÉCNICA OU EQUIVALENTE</t>
  </si>
  <si>
    <t>SPDA-003</t>
  </si>
  <si>
    <t>ABRAÇADEIRA TIPO "D" COM CUNHA, DIÂMETRO 1", REF. TEL-095, MARCA DE REFERÊNCIA TERMOTÉCNICA OU EQUIVALENTE</t>
  </si>
  <si>
    <t>SUPORTE GUIA REFORÇADO, H=200MM, COM ROLDANA EM POLIPROPILENO, PARA APARAFUSAR Ø 5/16" (REF. TEL-280)</t>
  </si>
  <si>
    <t>SPDA-004</t>
  </si>
  <si>
    <t>CONECTOR DE MEDIÇÃO EM BRONZE C/4 PARAFUSOS 5/16" (REF.: TEL-560), INCLUSIVE CONDULETE DE INSPEÇÃO EM PVC COM TAMPA</t>
  </si>
  <si>
    <t>SPDA-005</t>
  </si>
  <si>
    <t>CABO DE COBRE NÚ 50MM2, REF. TEL 5750, MARCA DE REFERÊNCIA TERMOTÉCNICA OU EQUIVALENTE</t>
  </si>
  <si>
    <t>CABO DE COBRE NÚ 50 MM2, REF. TEL-5750, MARCA DE REFERÊNCIA TERMOTÉCNICA OU EQUIVALENTE, INCLUSIVE ABERTURA E FECHAMENTO DE VALA PARA CABO DIMENSÕES 50X20CM</t>
  </si>
  <si>
    <t>CAIXA DE INSPEÇÃO EM PVC, DIÂMETRO 300 MM, REF TEL-552, MARCA DE REFERÊNCIA TERMOTÉCNICA OU EQUIVALENTE, INCLUSIVE ESCAVAÇÃO E REATERRO</t>
  </si>
  <si>
    <t>TAMPA REFORÇADA EM FERRO FUNDIDO COM ESCOTILHA TEL 536, INCLUSIVE ASSENTAMENTO, MARCA DE REFERÊNCIA TERMOTÉCNICA OU EQUIVALENTE</t>
  </si>
  <si>
    <t>HASTE DE TERRA TIPO COPPERWELD - 5/8" X 2.40M</t>
  </si>
  <si>
    <t>KIT COMPLETO PARA SOLDA EXOTÉRMICA (MOLDE HCL 5/8" REF: TEL905611 / CARTUCHO N° 115 REF: TEL 909115 / ALICATE Z 201 REF: TEL 998201), MARCA DE REFERÊNCIA TERMOTÉCNICA OU EQUIVALENTE</t>
  </si>
  <si>
    <t>FITA PERFURADA EM LATÃO NIQUELADO 20MM X 0,8MM, PARA EQUALIZAÇÃO DE POTENCIAIS, REF. TEL-750, MARCA DE REFERÊNCIA TERMOTÉCNICA OU EQUIVALENTE</t>
  </si>
  <si>
    <t>TERMINAL ESTANHADO DE 1 COMPRESSÃO 1 FURO, 50MM², REF. TEL-5150, MARCA DE REFERÊNCIA TERMOTÉCNICA OU EQUIVALENTE</t>
  </si>
  <si>
    <t>13.1.2</t>
  </si>
  <si>
    <t>13.1.3</t>
  </si>
  <si>
    <t>13.1.4</t>
  </si>
  <si>
    <t>13.1.5</t>
  </si>
  <si>
    <t>13.1.6</t>
  </si>
  <si>
    <t>13.1.7</t>
  </si>
  <si>
    <t>INSTALAÇÕES  ELÉTRICAS, TELECOMUNICAÇÕES E SPDA</t>
  </si>
  <si>
    <t>13.2.3</t>
  </si>
  <si>
    <t>13.3.4</t>
  </si>
  <si>
    <t>13.3.5</t>
  </si>
  <si>
    <t>13.3.6</t>
  </si>
  <si>
    <t>13.3.7</t>
  </si>
  <si>
    <t>13.3.8</t>
  </si>
  <si>
    <t>13.3.9</t>
  </si>
  <si>
    <t>13.3.10</t>
  </si>
  <si>
    <t>13.3.11</t>
  </si>
  <si>
    <t>13.3.12</t>
  </si>
  <si>
    <t>13.3.13</t>
  </si>
  <si>
    <r>
      <t xml:space="preserve">BDI EQUIPAMENTOS (fornecimento): </t>
    </r>
    <r>
      <rPr>
        <sz val="12"/>
        <rFont val="Arial"/>
        <family val="2"/>
      </rPr>
      <t>20,30%</t>
    </r>
  </si>
  <si>
    <t>COBOGÓ DE CONCRETO 40 X 40 X 10 CM, TIPO VEZIANO, ASSENTADOS COM ARGAMASSA DE CIMENTO E AREIA NO TRAÇO 1:3, ESPESSURA DAS JUNTAS 15 MM</t>
  </si>
  <si>
    <t>ARQ-018</t>
  </si>
  <si>
    <t>PORTA DE ABRIR EM ALUMÍNIO ANODIZADO, FECHAMENTO EM LAMBRIS DE ALUMÍNIO, 60X160CM, LINHA 25, INCL. PUXADOR COM TRANCA TIPO LIVRE-OCUPADO, CAIXILHO E BATENTE PARA FIXAÇÃO EM DIVISÓRIAS DE GRANITO. FORNECIMENTO E INSTALAÇÃO.</t>
  </si>
  <si>
    <t>ARQ-019</t>
  </si>
  <si>
    <t>GUICHÊ TIPO PASSA PRATO COM ABERTURA TIPO GUILHOTINA, EM ALUMÍNIO ANODIZADO NATURAL,  LINHA 25, COMPLETA, COM TRANCA, CAIXILHO E CONTRAMARCO, FECHAMENTO EM LABRIS DE ALUMÍNIO.</t>
  </si>
  <si>
    <t>GUICHÊ TIPO SECRETARIA COM ABERTURA TIPO GUILHOTINA, EM ALUMÍNIO ANODIZADO NATURAL,  LINHA 25, COMPLETA, COM TRANCA, CAIXILHO E CONTRAMARCO, FECHAMENTO DA FOLHA SUPERIOR EM VIDRO LISO TRANSPARENTE 4mm E FACHAMENTO DA FOLHA INFERIOR EM LABRIS DE ALUMÍNIO.</t>
  </si>
  <si>
    <t>TUBO DE AÇO GALVANIZADO, INCLUSIVE CONEXÕES, DIÂM. 65MM (21/2")</t>
  </si>
  <si>
    <t>REGISTRO DE GAVETA BRUTO DIAM. 65MM (21/2")</t>
  </si>
  <si>
    <t>VÁLVULA DE RETENÇÃO HORIZONTAL OU VERTICAL DIAM. 65MM (21/2")</t>
  </si>
  <si>
    <t>HIDRANTE DE PAREDE, COM ABRIGO EM CHAPA, 60X90X17CM, COM SUPORTE E MANGUEIRA 20M 63MM, ADAPTADOR ROSCA FÊMEA E ENGATE RÁPIDO, ESGUICHO TIPO AGULHETA, REGISTRO GLOBO ANGULAR 45º/ 63MM</t>
  </si>
  <si>
    <t>HIDRANTE DE RECALQUE NO PASSEIO EM CAIXA METÁLICA DE 40X60X40CM, INCL. REGISTRO GLOBO ANGULAR 90º DE 63MM, ADAPTADOR P/ ENGATE RÁPIDO E TAMPA C/ CORRENTE</t>
  </si>
  <si>
    <t>EXTINTOR DE INCÊNDIO DE ÁGUA PRESSURIZADA 10L, INCLUSIVE SUPORTE PARA FIXAÇÃO E EXCLUSIVE PLACA SINALIZADORA EM PVC FOTOLUMINESCENTE</t>
  </si>
  <si>
    <t>EXTINTOR DE INCÊNDIO DE PÓ QUÍMICO SECO 6 KG , INCLUSIVE SUPORTE PARA FIXAÇÃO EXCLUSIVE PLACA SINALIZADORA EM PVC FOTOLUMINESCENTE</t>
  </si>
  <si>
    <t>EXTINTOR DE INCÊNDIO DE GÁS CARBÔNICO CO2-6 KG, INCLUSIVE SUPORTE PARA FIXAÇÃO, EXCLUSIVE PLACA SINALIZADORA EM PVC FOTOLUMINESCENTE</t>
  </si>
  <si>
    <t>PONTO PARA SETA INDICATIVA DE SAÍDA, INCL. SETA EM ACRÍLICO, COM FONTE ALIMENTADORA PRÓPRIA QUE ASSEGURE UM FUNCIONAMENTO MÍNIMO DE 1H, PARA QUANDO OCORRER FALTA DE ENERGIA ELÉTRICA NA REDE PÚBLICA, CONFORME PROJETO</t>
  </si>
  <si>
    <t>BOMBA CENTRÍFUGA TRIFÁSICA 5CV, MODELO 618 DANCOR, OU EQUIVALENTE</t>
  </si>
  <si>
    <t xml:space="preserve">KIT PNEUMATICO (BAY-PASS) PARA VERIFICAÇÃO E ACIONAMENTO DA BOMBA COM CILINDRO DE PRESSÃO (PULMÃO), MANÔMETRO, PRESSOSTATO, REGISTRO INCLUSIVE CONEXÕES - FORNECIMENTO E INSTALAÇÃO </t>
  </si>
  <si>
    <t>INSTALAÇÃO E FORNECIMENTO DE GRELHA DE ALUMINIO ANODIZADO, LAMINAS FIXAS, TAM 325X325 (mm), COM REGISTRO DE LAMINAS OPOSTAS</t>
  </si>
  <si>
    <t>INSTALAÇÃO E FORNECIMENTO DE GRELHA DE PORTA INDEVASSAVEL EM ALUMINIO ANODIZADO , DUPLA MOLDURA, DIM 300X200</t>
  </si>
  <si>
    <t>INSTALAÇÕES DE CLIMATIZAÇÃO</t>
  </si>
  <si>
    <t>INSTALAÇÃO DE CIRCUITO FRIGORÍGENOS</t>
  </si>
  <si>
    <t>INSTALAÇÃO DE RENOVAÇÃO DE AR</t>
  </si>
  <si>
    <t>CLI- 001</t>
  </si>
  <si>
    <t>CLI- 002</t>
  </si>
  <si>
    <t>CLI- 003</t>
  </si>
  <si>
    <t>CLI- 004</t>
  </si>
  <si>
    <t>15.2</t>
  </si>
  <si>
    <t>15.1.2</t>
  </si>
  <si>
    <t>TUBULAÇÃO DE COBRE PARA INTERLIGAÇÃO DE SPLIT SYSTEM AO CONDENSADOR / EVAPORADOR, INCLUSIVE ISOLAMENTO TÉRMICO, ALIMENTAÇÃO ELÉTRICA, CONEXÕES E FIXAÇÃO, PARA APARELHOS ATÉ 60.000 BTU. FORNECIMENTO E INSTALAÇÃO</t>
  </si>
  <si>
    <t>CONJUNTO DE RENOVAÇÃO COM DUTOS DE VENTILAÇÃO EXETUTADO EM CHAPA DE AÇO GALVANIZADO N° 24. FORNECIMENTO E INSTALAÇÃO</t>
  </si>
  <si>
    <t>DEMOLIÇÃO DE PISO REVESTIDO COM CERÂMICA INCLUSIVE LASTRO DE CONCRETO</t>
  </si>
  <si>
    <t>DEMOLIÇÃO DE PISO REVESTIDO COM CERÂMICA</t>
  </si>
  <si>
    <t>1.2.14</t>
  </si>
  <si>
    <t>1.2.15</t>
  </si>
  <si>
    <t>1.2.16</t>
  </si>
  <si>
    <t>1.2.17</t>
  </si>
  <si>
    <t>TELA DE AÇO NERVURADA Q196, MALHA Ø5,0MM, ESPAÇAMENTO 10CM, 3,11KG/M²  FORNECIMENTO E COLOCAÇÃO.</t>
  </si>
  <si>
    <t>3.3.4</t>
  </si>
  <si>
    <t>ARQ-020</t>
  </si>
  <si>
    <t xml:space="preserve">PORTA DE MADEIRA MACIÇA, TIPO MEXICANA, 70X210X3,5CM, COM ALIZAR, FECHADURA, DOBRADICAS DE LATAO CROMADO COM ANEIS </t>
  </si>
  <si>
    <t xml:space="preserve">PORTA DE MADEIRA MACICA, TIPO MEXICANA, 80X210X3,5CM, COM ALIZAR, FECHADURA DOBRADICAS DE LATAO CROMADO COM ANEIS </t>
  </si>
  <si>
    <t xml:space="preserve">PORTA DE MADEIRA MACIÇA, TIPO MEXICANA, 90X210X3,5CM, COM ALIZAR, FECHADURA, DOBRADICAS DE LATAO CROMADO COM ANEIS </t>
  </si>
  <si>
    <t>5.1.7</t>
  </si>
  <si>
    <t>5.1.8</t>
  </si>
  <si>
    <t>5.1.9</t>
  </si>
  <si>
    <t xml:space="preserve">PORTA DE MADEIRA MACICA, TIPO MEXICANA, 180X210X3,5CM, DUAS FOLHAS, COM ALIZAR, FECHADURA DOBRADICAS DE LATAO CROMADO COM ANEIS </t>
  </si>
  <si>
    <t xml:space="preserve">PORTA DE MADEIRA MACIÇA, TIPO MEXICANA, 100X210X3,5CM, COM ALIZAR, FECHADURA, DOBRADICAS DE LATAO CROMADO COM ANEIS </t>
  </si>
  <si>
    <t>ARQ- 022</t>
  </si>
  <si>
    <t>ARQ- 023</t>
  </si>
  <si>
    <t>ARQ- 024</t>
  </si>
  <si>
    <t>ARQ- 025</t>
  </si>
  <si>
    <t>ARQ- 026</t>
  </si>
  <si>
    <t>5.2</t>
  </si>
  <si>
    <t>5.2.1</t>
  </si>
  <si>
    <t>5.2.2</t>
  </si>
  <si>
    <t>5.2.3</t>
  </si>
  <si>
    <t>5.2.4</t>
  </si>
  <si>
    <t>5.2.5</t>
  </si>
  <si>
    <t>5.2.6</t>
  </si>
  <si>
    <t>5.3</t>
  </si>
  <si>
    <t>5.3.1</t>
  </si>
  <si>
    <t>PORTA DE ENROLAR</t>
  </si>
  <si>
    <t>6.2</t>
  </si>
  <si>
    <t>ESTRUTURA TELHADO</t>
  </si>
  <si>
    <t>7.2.1</t>
  </si>
  <si>
    <t>7.2.2</t>
  </si>
  <si>
    <t>RUFOS E COMPLEMENTOS DE TELHADO</t>
  </si>
  <si>
    <t>CLARABÓIA EM CHAPA DE PLICARBONATO ALVEOLAR, COR CRISTAL 10mm E ESTRUTURA DE ALUMÍNIO ANODIZADO. FORNECIMENTO E INSTALAÇÃO.</t>
  </si>
  <si>
    <t>7.2.3</t>
  </si>
  <si>
    <t>ARQ-027</t>
  </si>
  <si>
    <t>7.3.1</t>
  </si>
  <si>
    <t>7.3.2</t>
  </si>
  <si>
    <t>7.3.3</t>
  </si>
  <si>
    <t>3.5.2</t>
  </si>
  <si>
    <t>CONCRETO ARMADO, EXECUTADO COM CONCRETO DOSADO PARA UMA RESISTENCIA CARCTERISTICA A COMPRESSAO DE 25MPA, INCLUINDO MATERIAIS PARA 1M3 DE CONCRETO, PREPARADO, COLOCACAO, FORMAS, ARMADURA CA 50A 90 KG/M3, INCLUSIVE MAO-DE-OBRA PARA CORTE, DOBRAGEM, MONTAGEM E COLOCACAO NAS FORMAS E ESCORAMENTO (RESPALDO DA COBERTURA)</t>
  </si>
  <si>
    <t>ARQ-028</t>
  </si>
  <si>
    <t>4.1.4</t>
  </si>
  <si>
    <t>LINHA DE SOMBRA EM FORRO DE GESSO, 5X5CM.</t>
  </si>
  <si>
    <t>PAREDE INTERNA, DE GESSO ACARTONADO, CONSTITUIDO POR 2 PAINEIS DE 12,5MM, ESTRUTURADO EM PERFILADOS METALICOS DE 75MM, COM ESPESSURA DE 100MM E PE DIREITO MAXIMO DE 3,50M, LAFARGE - GYPSUM OU SIMILAR. FORNECIMENTO.</t>
  </si>
  <si>
    <t>ARQ-030</t>
  </si>
  <si>
    <t>9.2</t>
  </si>
  <si>
    <t>ARQ-029</t>
  </si>
  <si>
    <t>REFORÇO DE COBRIMENTO DE ESTRUTURA</t>
  </si>
  <si>
    <t>IMPERMEABILIZAÇÃO DE ESTRUTURA DE CONCRETO ARMADO COM PRODUTO A BASE DE CIMENTO CRISTALIZANTE TIPO PENETRON OU SIMULAR COM DUAS DEMÃOS COM CONSUMO DE 0,8KG/M². IMCLUSIVE PREPARO DA SUPERFÍCIE.</t>
  </si>
  <si>
    <t>IMPERMEABILIZACAO COM MEMBRANA FLEXIVEL ADERENTE, DE BASE ACRILICA, APLICADO A FRIO, EM QUATRO DEMAOS CRUZADAS, NAS CORES BRANCA, AZUL, CINZA OU TELHA, TIPO TECRYL-D3 OU SIMILAR.</t>
  </si>
  <si>
    <t>ARQ-031</t>
  </si>
  <si>
    <t>ARQ-032</t>
  </si>
  <si>
    <t>IMPERMEABILIZAÇÃO DE LAJES DESCOBERTAS, CALHAS, RUFOS E BANHEIROS</t>
  </si>
  <si>
    <t>REVESTIMENTO DE TETOS E FORROS</t>
  </si>
  <si>
    <t>9.3</t>
  </si>
  <si>
    <t>10.2.1</t>
  </si>
  <si>
    <t>10.2.3</t>
  </si>
  <si>
    <t>10.2.7</t>
  </si>
  <si>
    <t>10.3</t>
  </si>
  <si>
    <t>10.3.1</t>
  </si>
  <si>
    <t>10.3.2</t>
  </si>
  <si>
    <t>10.3.3</t>
  </si>
  <si>
    <t>10.3.4</t>
  </si>
  <si>
    <t>10.3.5</t>
  </si>
  <si>
    <t>10.3.6</t>
  </si>
  <si>
    <t>10.3.7</t>
  </si>
  <si>
    <t>REVESTIMENTO DE PISO</t>
  </si>
  <si>
    <t>6.2.1</t>
  </si>
  <si>
    <t>6.2.2</t>
  </si>
  <si>
    <t>11.1.2</t>
  </si>
  <si>
    <t>11.1.3</t>
  </si>
  <si>
    <t>11.1.4</t>
  </si>
  <si>
    <t>11.2.3</t>
  </si>
  <si>
    <t>11.2.4</t>
  </si>
  <si>
    <t>SOLEIRA DE GRANITO ESP. 3 CM E LARGURA DE 25 CM</t>
  </si>
  <si>
    <t>ARQ-033</t>
  </si>
  <si>
    <t>ARQ-034</t>
  </si>
  <si>
    <t>PISO CERÂMICO ESMALTADO, PEI 5, ACABAMENTO SEMIBRILHO - DIM. 44X44cm, REF. IMOLA ICE - BIANCOGRÊS. ASSENTAMENTO COM ARGAMASSA DE CIMENTO COLANTE, COM REJUNTAMENTO DE CIMENTO BRANCO - ESP. 5mm. FORNECIMENTO E ASSENTAMENTO.</t>
  </si>
  <si>
    <t>TUBO DE PVC RÍGIDO SOLDÁVEL MARROM, DIÂM. 60MM (2"), INCLUSIVE CONEXÕES.</t>
  </si>
  <si>
    <t>ARQ-035</t>
  </si>
  <si>
    <t>11.3.1</t>
  </si>
  <si>
    <t>11.3.2</t>
  </si>
  <si>
    <t>11.4</t>
  </si>
  <si>
    <t>11.4.1</t>
  </si>
  <si>
    <t>11.4.2</t>
  </si>
  <si>
    <t>11.4.3</t>
  </si>
  <si>
    <t>11.4.4</t>
  </si>
  <si>
    <t>11.5</t>
  </si>
  <si>
    <t>11.5.1</t>
  </si>
  <si>
    <t>11.5.2</t>
  </si>
  <si>
    <t>10.1.1</t>
  </si>
  <si>
    <t>10.1.2</t>
  </si>
  <si>
    <t>12.1</t>
  </si>
  <si>
    <t>12.1.1</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</si>
  <si>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</si>
  <si>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</si>
  <si>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</si>
  <si>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</si>
  <si>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</si>
  <si>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</si>
  <si>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</si>
  <si>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</si>
  <si>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</si>
  <si>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</si>
  <si>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</si>
  <si>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</si>
  <si>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</si>
  <si>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</si>
  <si>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</si>
  <si>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</si>
  <si>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</si>
  <si>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</si>
  <si>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</si>
  <si>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</si>
  <si>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</si>
  <si>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</si>
  <si>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</si>
  <si>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</si>
  <si>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</si>
  <si>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</si>
  <si>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</si>
  <si>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</si>
  <si>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</si>
  <si>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</si>
  <si>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</si>
  <si>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</si>
  <si>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</si>
  <si>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</si>
  <si>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</si>
  <si>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</si>
  <si>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</si>
  <si>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</si>
  <si>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</si>
  <si>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</si>
  <si>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</si>
  <si>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</si>
  <si>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</si>
  <si>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</si>
  <si>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</si>
  <si>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</si>
  <si>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</si>
  <si>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</si>
  <si>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</si>
  <si>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</si>
  <si>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</si>
  <si>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</si>
  <si>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</si>
  <si>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</si>
  <si>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</si>
  <si>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</si>
  <si>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</si>
  <si>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</si>
  <si>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</si>
  <si>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</si>
  <si>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</si>
  <si>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12.1.63</t>
  </si>
  <si>
    <t>12.1.64</t>
  </si>
  <si>
    <t>12.1.65</t>
  </si>
  <si>
    <t>12.1.66</t>
  </si>
  <si>
    <t>12.1.67</t>
  </si>
  <si>
    <t>12.1.68</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</si>
  <si>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</si>
  <si>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</si>
  <si>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</si>
  <si>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</si>
  <si>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</si>
  <si>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</si>
  <si>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</si>
  <si>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</si>
  <si>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</si>
  <si>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</si>
  <si>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</si>
  <si>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</si>
  <si>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</si>
  <si>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</si>
  <si>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</si>
  <si>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</si>
  <si>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</si>
  <si>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</si>
  <si>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</si>
  <si>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</si>
  <si>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</si>
  <si>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</si>
  <si>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</si>
  <si>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</si>
  <si>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</si>
  <si>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</si>
  <si>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12.1.95</t>
  </si>
  <si>
    <t>12.1.96</t>
  </si>
  <si>
    <t>12.1.97</t>
  </si>
  <si>
    <t>12.1.98</t>
  </si>
  <si>
    <t>12.1.99</t>
  </si>
  <si>
    <t>12.1.100</t>
  </si>
  <si>
    <t>12.1.101</t>
  </si>
  <si>
    <t>12.1.102</t>
  </si>
  <si>
    <t>12.1.103</t>
  </si>
  <si>
    <t>12.1.104</t>
  </si>
  <si>
    <t>12.1.105</t>
  </si>
  <si>
    <t>12.1.106</t>
  </si>
  <si>
    <t>12.2</t>
  </si>
  <si>
    <t>12.2.1</t>
  </si>
  <si>
    <t>12.2.2</t>
  </si>
  <si>
    <t>12.2.3</t>
  </si>
  <si>
    <t>12.2.4</t>
  </si>
  <si>
    <t>12.2.5</t>
  </si>
  <si>
    <t>12.2.6</t>
  </si>
  <si>
    <t>12.2.7</t>
  </si>
  <si>
    <t>12.2.8</t>
  </si>
  <si>
    <t>12.2.9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</si>
  <si>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</si>
  <si>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</si>
  <si>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</si>
  <si>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</si>
  <si>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</si>
  <si>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</si>
  <si>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</si>
  <si>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</si>
  <si>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</si>
  <si>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</si>
  <si>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</si>
  <si>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</si>
  <si>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</si>
  <si>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</si>
  <si>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</si>
  <si>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</si>
  <si>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</si>
  <si>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</si>
  <si>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</si>
  <si>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</si>
  <si>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</si>
  <si>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</si>
  <si>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</si>
  <si>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</si>
  <si>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</si>
  <si>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12.3</t>
  </si>
  <si>
    <t>12.3.1</t>
  </si>
  <si>
    <t>12.3.3</t>
  </si>
  <si>
    <t>12.3.4</t>
  </si>
  <si>
    <t>12.3.5</t>
  </si>
  <si>
    <t>12.3.6</t>
  </si>
  <si>
    <t>12.3.7</t>
  </si>
  <si>
    <t>12.3.8</t>
  </si>
  <si>
    <t>12.3.9</t>
  </si>
  <si>
    <t>12.3.10</t>
  </si>
  <si>
    <t>12.3.11</t>
  </si>
  <si>
    <t>12.3.12</t>
  </si>
  <si>
    <t>12.3.13</t>
  </si>
  <si>
    <t>12.3.14</t>
  </si>
  <si>
    <t>12.3.15</t>
  </si>
  <si>
    <t>12.3.16</t>
  </si>
  <si>
    <t>12.3.17</t>
  </si>
  <si>
    <t>12.3.18</t>
  </si>
  <si>
    <t>12.3.19</t>
  </si>
  <si>
    <t>12.3.20</t>
  </si>
  <si>
    <t>12.3.21</t>
  </si>
  <si>
    <t>12.3.22</t>
  </si>
  <si>
    <t>12.4.5</t>
  </si>
  <si>
    <t>12.4.6</t>
  </si>
  <si>
    <t>12.4.7</t>
  </si>
  <si>
    <t>12.4.8</t>
  </si>
  <si>
    <t>12.4.9</t>
  </si>
  <si>
    <t>12.4.10</t>
  </si>
  <si>
    <t>12.4.11</t>
  </si>
  <si>
    <t>12.4.12</t>
  </si>
  <si>
    <t>12.4.13</t>
  </si>
  <si>
    <t>12.4.14</t>
  </si>
  <si>
    <t>12.4.15</t>
  </si>
  <si>
    <t>12.4.16</t>
  </si>
  <si>
    <t>12.4.17</t>
  </si>
  <si>
    <t>TORNEIRA PARA TANQUE DE PANELÕES, LONGA, CROMADA TOPJET 200 AQUARIUS, MARCA DE REFERÊNCIA FABRIMAR. FORNECIMENTO E INSTALAÇÃO.</t>
  </si>
  <si>
    <t>ARQ-036</t>
  </si>
  <si>
    <t>14.2.1</t>
  </si>
  <si>
    <t>14.2.3</t>
  </si>
  <si>
    <t>PAREDE E TETOS</t>
  </si>
  <si>
    <t>15.2.1</t>
  </si>
  <si>
    <t>15.2.2</t>
  </si>
  <si>
    <t>15.2.3</t>
  </si>
  <si>
    <t>16.1.1</t>
  </si>
  <si>
    <t>16.1.2</t>
  </si>
  <si>
    <t>16.1.3</t>
  </si>
  <si>
    <t>16.2.1</t>
  </si>
  <si>
    <t>16.2.2</t>
  </si>
  <si>
    <t>16.2.3</t>
  </si>
  <si>
    <t>16.2.4</t>
  </si>
  <si>
    <t>16.3.1</t>
  </si>
  <si>
    <t>16.4</t>
  </si>
  <si>
    <t>16.4.1</t>
  </si>
  <si>
    <t>16.5</t>
  </si>
  <si>
    <t>16.5.1</t>
  </si>
  <si>
    <t>16.5.2</t>
  </si>
  <si>
    <t>16.5.3</t>
  </si>
  <si>
    <t>17.1.1</t>
  </si>
  <si>
    <t>17.1.2</t>
  </si>
  <si>
    <t>17.2.1</t>
  </si>
  <si>
    <t>17.2.2</t>
  </si>
  <si>
    <t>17.2.3</t>
  </si>
  <si>
    <t>17.3.1</t>
  </si>
  <si>
    <t>17.3.2</t>
  </si>
  <si>
    <t>17.4.1</t>
  </si>
  <si>
    <t>17.4.2</t>
  </si>
  <si>
    <t>17.4.3</t>
  </si>
  <si>
    <t>17.1.3</t>
  </si>
  <si>
    <t>17.1.4</t>
  </si>
  <si>
    <t>17.1.5</t>
  </si>
  <si>
    <t>17.4.4</t>
  </si>
  <si>
    <t>17.1.6</t>
  </si>
  <si>
    <t>PISO EMBORRACHADO PARA PARQUINO TIPO IMPACT SOFT PLAY 50 MARCA REFERÊNCIA ALBICON - COR VERDE ESCURO</t>
  </si>
  <si>
    <t>ARQ-038</t>
  </si>
  <si>
    <t>QUADRO DE GIZ NOVO, COMPLETO, DE LAMINADO MELAMÍNICO BRANCO RETICULADO, INCLUSIVE REQUADRO DE MADEIRA 2.5 X 5.0 CM E PORTA GIZ, COM DIMENSÕES DE 3.95 X 1.29 M</t>
  </si>
  <si>
    <t>ARQ-039</t>
  </si>
  <si>
    <t>17.4.5</t>
  </si>
  <si>
    <t>19.1</t>
  </si>
  <si>
    <t>19.2</t>
  </si>
  <si>
    <t>19.3</t>
  </si>
  <si>
    <t>19.4</t>
  </si>
  <si>
    <t>19.5</t>
  </si>
  <si>
    <t>19.6</t>
  </si>
  <si>
    <t>19.7</t>
  </si>
  <si>
    <t>19.8</t>
  </si>
  <si>
    <t>19.9</t>
  </si>
  <si>
    <t>19.10</t>
  </si>
  <si>
    <t>19.11</t>
  </si>
  <si>
    <t>19.12</t>
  </si>
  <si>
    <t>19.13</t>
  </si>
  <si>
    <t>20.1</t>
  </si>
  <si>
    <t>20.1.1</t>
  </si>
  <si>
    <t>20.2</t>
  </si>
  <si>
    <t>20.2.1</t>
  </si>
  <si>
    <t>20.2.2</t>
  </si>
  <si>
    <t>20.3</t>
  </si>
  <si>
    <t>20.3.1</t>
  </si>
  <si>
    <t>20.3.2</t>
  </si>
  <si>
    <t>20.3.3</t>
  </si>
  <si>
    <t>20.3.4</t>
  </si>
  <si>
    <t>20.3.5</t>
  </si>
  <si>
    <t>20.3.6</t>
  </si>
  <si>
    <t>20.4</t>
  </si>
  <si>
    <t>20.4.1</t>
  </si>
  <si>
    <t>20.4.2</t>
  </si>
  <si>
    <t>20.4.3</t>
  </si>
  <si>
    <r>
      <t xml:space="preserve">PRAZO DE EXECUÇÃO: </t>
    </r>
    <r>
      <rPr>
        <sz val="12"/>
        <rFont val="Arial"/>
        <family val="2"/>
      </rPr>
      <t>720 DIAS</t>
    </r>
  </si>
  <si>
    <t>DISPENSER PARA PAPEL TOALHA INTERFOLHADO EM PVC MARCA DE REFERÊNCIA MELHORAMENTOS LINHA EXCELENCE CÓDIGO: 7007. FORNECIMENTO E INSTALAÇÃO.</t>
  </si>
  <si>
    <t>BARRA DE APOIO RETA 80CM EM AÇO INOX. FORNECIMENTO E INSTALAÇÃO.</t>
  </si>
  <si>
    <t>ARQ-040</t>
  </si>
  <si>
    <t>PLATAFORMA PARA TRANSPORTE VERTICAL, PERCURSO DE 3,17M, CAPACIDADE PARA 230KG, VELOCIDADE DE 6M/MINUTO, COM DUAS PARADAS, GUARDA CORPO LATERAL COM BRACO TIPO BASCULANTE E ACESSO PELO MESMO LADO, COMANDO AUTOMATICO SIMPLES NAS DUAS PARADAS FRANQUEADO, CHAVE NA CABINE, MOTOR ELETRICO DE 2CV A 1720 RPM, 60 HZ, TRIFASICO (220/380V), ACIONAMENTO COM FUSO DE ACO COM ROSCA TRAPEZOIDAL 150 E BUCHA AUTO LUBRIFICANTE, CONSTRUCAO MODULADA EM CHAPAS E PERFIS DE ACO COM LIGACOES PARAFUSADAS DE ALTA RESISTENCIA, ACABAMENTO EM PINTURA A PO NA COR CINZA, COM ACABAMENTO TEXTURIZADO, CABINE COM PISO ANTI-DERRAPANTE, CHAVES DE FIM DE CURSO, MICRORUTORES DE INTERFERENCIA NO PERCURSO, ACOPLAMENTO POR EMBREAGEM CONICA AUTOMATICA. PLATAFORMA NAS DIMENSOES DA BASE, SENDO LARGURA E PROFUNDIDADE RESPECTIVAMENTE DE (125X125)CM, DIMENSOES UTEIS DA CABINE, SENDO LARGURA E PROFUNDIDADE RESPECTIVAMENTE DE (80X120)CM, INCLUSIVE PORTAO DE EMBARQUE/DESEMBARQUE NOS DOIS PAVIMENTOS, MONTELE, MODELO PL-237OU SIMILAR. FORNECIMENTO, MONTAGEM E INSTALACAO.</t>
  </si>
  <si>
    <t>18.4</t>
  </si>
  <si>
    <t>ARQ-041</t>
  </si>
  <si>
    <t>17.4.6</t>
  </si>
  <si>
    <t>ARQ-042</t>
  </si>
  <si>
    <t>ESQUADRIAS</t>
  </si>
  <si>
    <t>5.4</t>
  </si>
  <si>
    <t>5.4.1</t>
  </si>
  <si>
    <t>ARQ-043</t>
  </si>
  <si>
    <t>LETRA DE ACO INOXIDAVEL NO 22 COM 20CM DE ALTURA. FORNECIMENTO E COLOCACAO.</t>
  </si>
  <si>
    <t>17.4.7</t>
  </si>
  <si>
    <t>ARQ-044</t>
  </si>
  <si>
    <t>17.4.8</t>
  </si>
  <si>
    <t>ARQ-045</t>
  </si>
  <si>
    <t>17.4.9</t>
  </si>
  <si>
    <t>ARQ-046</t>
  </si>
  <si>
    <t>CASA DE BOMBA, DIMENSÕES INTERNAS 100X170CM, EM ESTRUTURA DE CONCRETO ARMADO E FECHAMENTO EM ALVENARIA DE BLOCO DE CONCRETO 9X19X39CM, REVESTIMENTO DE PAREDES COM PINTURA ACRÍLICA SOBRE REBOCO, BASE EM CONCRETO ARMADO (RADIER), REVESTIDO INTERNAMENTE COM CERÂMICA ANTIDERRAPANTE E COBERTURA EM LAJE PLANA EM CONCRETO ARMADO COM IMPERMEABILIZAÇÃO COM MANTA ASFÁLTICA ARDOSIADA, INCLUSIVE PORTA DE ALUMÍNIO TIPO VENEZIANA 80X180CM E COBOGÓ TIPO VENEZIANO 80X40CM.</t>
  </si>
  <si>
    <t>CASA DE BOMBA, DIMENSÕES INTERNAS 200X100CM, EM ESTRUTURA DE CONCRETO ARMADO E FECHAMENTO EM ALVENARIA DE BLOCO DE CONCRETO 9X19X39CM, REVESTIMENTO DE PAREDES COM PINTURA ACRÍLICA SOBRE REBOCO, BASE SOBRE LAJE DE COBERTURA EXISTENTE, REVESTIDO INTERNAMENTE COM CERÂMICA ANTIDERRAPANTE E COBERTURA EM LAJE PLANA EM CONCRETO ARMADO COM IMPERMEABILIZAÇÃO COM MANTA ASFÁLTICA ARDOSIADA, INCLUSIVE PORTA DE ALUMÍNIO 2 FOLHAS 120X180CM E COBOGÓ TIPO VENEZIANA 80X40CM.</t>
  </si>
  <si>
    <t>CASA DE LIXO, DIMENSÕES INTERNAS 100X190CM, EM ESTRUTURA DE CONCRETO ARMADO E FECHAMENTO EM ALVENARIA DE BLOCO DE CONCRETO 9X19X39CM, REVESTIMENTO DE PAREDES COM PINTURA ACRÍLICA SOBRE REBOCO, BASE EM CONCRETO ARMADO (RADIER), REVESTIDO INTERNAMENTE COM CERÂMICA ANTIDERRAPANTE E COBERTURA EM LAJE PLANA EM CONCRETO ARMADO COM IMPERMEABILIZAÇÃO COM MANTA ASFÁLTICA ARDOSIADA.</t>
  </si>
  <si>
    <t>VENEZIANA HORIZONTAL (BRISE SOLEIL) TIPO COMOVENT, ALETAS EM PVC TRANSLUCIDAS, COM UV., 1.3 MM. DE ESPESSURA, NA COR BRANCA LEITOSA, MONTANTES EM AÇO GALVALUME CORTE 150 MM., 0.65 MM.  DE ESPESSURA, NA COR NATURAL, RUFO SUPERIOR TIPO (U), INFERIOR TIPO (Z) PINGADEIRA CORTE 150 MM, EM AÇO GALVALUME 0.65 MM. DE ESPESSURA, NA COR NATURAL. FORNECIMENTO E COLOCACAO.</t>
  </si>
  <si>
    <t>PORTA DE CORRER DE CHAPA GALVANIZADA Nº 14 - PINTURA COM ESMALTE SINTETICO ACETINADO SOBRE ZARCÃO</t>
  </si>
  <si>
    <t>BLOCOS HEXAGONAIS DE CONCRETO H=8CM, SOBRE COXIM DE AREIA. EXCLUSIVE FORNECIMENTO.</t>
  </si>
  <si>
    <t>ARQ-047</t>
  </si>
  <si>
    <t>BRISES</t>
  </si>
  <si>
    <t>PLACA DE OBRA NAS DIMENSÕES DE 2.0 X 4.0 M, PADRÃO IOPES</t>
  </si>
  <si>
    <t>EQUIPE TOPOGRÁFICA PARA SERVIÇOS SIMPLES DE LOCAÇÃO E NIVELAMENTO (INCLUINDO EQUIPAMENTO, TRANSPORTE E PROFISSIONAIS NIVEL MÉDIO)</t>
  </si>
  <si>
    <t>BARRACÃO PARA ALMOXARIFADO ÁREA DE 10.90M2, DE CHAPA DE COMPENSADO 12MM E PONTALETES 8X8CM, PISO CIMENTADO E COBERTURA DE TELHAS DE FIBROCIMENTO DE 6MM, INCL. PONTO DE LUZ, CONF. PROJETO (3 UTILIZAÇÕES)</t>
  </si>
  <si>
    <t>BARRACÃO PARA DEPÓSITO DE CIMENTO ÁREA DE 10.90M2, DE CHAPA DE COMPENSADO 12MM E PONTALETES 8X8CM, PISO CIMENTADO E COBERTURA DE TELHAS DE FIBROCIMENTO DE 6MM, INCL. PONTO DE LUZ, CONF. PROJETO (3 UTILIZAÇÕES)</t>
  </si>
  <si>
    <t>REFEITÓRIO COM PAREDES DE CHAPA DE COMPENS. 12MM E PONTALETES 8X8CM, PISO CIMENT. E COBERT.DE TELHAS FIBROC. 6MM, INCL. PONTO DE LUZ E CX. DE INSPEÇÃO (CONS. 1.21 M2/FUNC/TURNO), CONF. PROJETO (3 UTILIZAÇÕES)</t>
  </si>
  <si>
    <t>UNIDADE DE SANITÁRIO E VESTIÁRIO DE 20 A 40 FUNC. ÁREA 25.40M2, PAREDES DE CHAPA COMPENS. 12MM E PONTALETES 8X8CM, PISO CIMENTADO, COBERT. TELHA FIBROC. 6MM, INCL. INST. DE LUZ E CX. DE INSPEÇÃO, CONF. PROJETO (3 UTILIZAÇÕES)</t>
  </si>
  <si>
    <t>GALPÃO PARA SERRARIA E CARPINTARIA ÁREA 12.00M2, DE PEÇAS DE MADEIRA 8X8CM E CONTRAVENTAMENTO DE 5X7CM, COBERTURA DE TELHAS DE FIBROC. DE 6MM, INCLUSIVE PONTO E CABO DE ALIMENTAÇÃO DA MÁQUINA, CONF. PROJETO (3 UTILIZAÇÕES)</t>
  </si>
  <si>
    <t>GALPÃO PARA CORTE E ARMAÇÃO COM ÁREA DE 6.00M2, DE PEÇAS DE MADEIRA 8X8CM E CONTRAVENTAMENTO DE 5X7CM, COBERTURA DE TELHA DE FIBROC. 6MM, INCLUSIVE PONTO E CABO DE ALIMENTAÇÃO DA MÁQUINA, CONF. PROJETO (3 UTILIZAÇÕES)</t>
  </si>
  <si>
    <t>RESERVATÓRIO DE FIBRA DE VIDRO DE 1000 L, INCL. SUPORTE EM MADEIRA DE 7X12CM E 5X7CM, ELEVADO DE 4M, CONF. PROJETO (3 UTILIZAÇÕES)</t>
  </si>
  <si>
    <t>REDE DE LUZ, INCL. PADRÃO ENTRADA DE ENERGIA TRIFÁS., CABO DE LIGAÇÃO ATÉ BARRACÕES, QUADRO DE DISTRIB., DISJ. E CHAVE DE FORÇA (QUANDO NECESSÁRIO), CONS. 20M ENTRE PADRÃO ENTRADA E QDG, CONF. PROJETO (3 UTILIZAÇÕES)</t>
  </si>
  <si>
    <t>LOCAÇÃO DE ANDAIME METÁLICO PARA TRABALHO EM FACHADA DE EDIFÍCO (ALUGUEL DE 1 M² POR 1 MÊS) INCLUSIVE FRETE, MONTAGEM E DESMONTAGEM</t>
  </si>
  <si>
    <t>DEMOLIÇÃO DE PISO CIMENTADO INCLUSIVE LASTRO DE CONCRETO</t>
  </si>
  <si>
    <t>DEMOLIÇÃO DE REVESTIMENTO COM AZULEJOS</t>
  </si>
  <si>
    <t>RETIRADA MANUAL DE BLOCOS PRÉ-MOLDADOS DE CONCRETO (BLOKRET), INCLUSIVE EMPILHAMENTO PARA REAPROVEITAMENTO</t>
  </si>
  <si>
    <t>DEMOLIÇÃO MANUAL DE CONCRETO ARMADO (EMOP 05.001.033)</t>
  </si>
  <si>
    <t>RETIRADA DE COBERTURA EM TELHA CANALETE 90</t>
  </si>
  <si>
    <t>RETIRADA DE ESTRUTURA EM MADEIRA DO TELHADO</t>
  </si>
  <si>
    <t>RETIRADA DE ESQUADRIAS METÁLICAS</t>
  </si>
  <si>
    <t>RETIRADA DE PORTAS E JANELAS DE MADEIRA, INCLUSIVE BATENTES</t>
  </si>
  <si>
    <t>RETIRADA DE BANCADA DE PIA</t>
  </si>
  <si>
    <t>ATERRO PARA REGULARIZAÇÃO DO TERRENO EM AREIA, INCLUSIVE ADENSAMENTO HIDRÁULICO E FORNECIMENTO DO MATERIAL (MÁXIMO DE 100M3)</t>
  </si>
  <si>
    <t>ÍNDICE DE PREÇO PARA REMOÇÃO DE ENTULHO DECORRENTE DA EXECUÇÃO DE OBRAS (CLASSE A CONAMA - NBR 10.004 - CLASSE II-B), INCLUINDO ALUGUEL DA CAÇAMBA, CARGA, TRANSPORTE E DESCARGA EM ÁREA LICENCIADA</t>
  </si>
  <si>
    <t>PREPARO DE SUPERFÍCIE DE ALVENARIA EM "TIJOLINHO", PARA RECEBIMENTO DE REVESTIMENTO EM ARGAMASSA, COM REMOÇÃO DE PINTURA ANTIGA E APLICAÇÃO DE ESCOVA DE AÇO</t>
  </si>
  <si>
    <t>REATERRO APILOADO DE CAVAS DE FUNDAÇÃO, EM CAMADAS DE 20 CM</t>
  </si>
  <si>
    <t>FÔRMA DE TÁBUA DE MADEIRA DE 2.5 X 30.0 CM PARA FUNDAÇÕES, LEVANDO-SE EM CONTA A UTILIZAÇÃO 5 VEZES (INCLUIDO O MATERIAL, CORTE, MONTAGEM, ESCORAMENTO E DESFORMA)</t>
  </si>
  <si>
    <t>FORNECIMENTO E APLICAÇÃO DE CONCRETO USINADO FCK=25 MPA - CONSIDERANDO LANÇAMENTO MANUAL PARA INFRA-ESTRUTURA (5% DE PERDAS JÁ INCLUÍDO NO CUSTO)</t>
  </si>
  <si>
    <t>FORNECIMENTO, PREPARO E APLICAÇÃO DE CONCRETO MAGRO COM CONSUMO MÍNIMO DE CIMENTO DE 250 KG/M3 (BRITA 1 E 2) - (5% DE PERDAS JÁ INCLUÍDO NO CUSTO)</t>
  </si>
  <si>
    <t>FORMA DE CHAPAS MADEIRA COMPENSADA RESINADA, ESP. 12MM, LEVANDO-SE EM CONTA A UTILIZAÇÃO 3 VEZES, REFORÇADAS COM SARRAFOS DE MADEIRA DE 2.5 X 10.0CM (INCL MATERIAL, CORTE, MONTAGEM, ESCORAS EM EUCALIPTO E DESFORMA)</t>
  </si>
  <si>
    <t>FORNECIMENTO E APLICAÇÃO DE CONCRETO USINADO FCK=30 MPA - CONSIDERANDO BOMBEAMENTO (5% DE PERDAS JÁ INCLUÍDO NO CUSTO) (6% DE TAXA P/ CONCR. BOMBEAVEL)</t>
  </si>
  <si>
    <t>FORNECIMENTO, DOBRAGEM E COLOCAÇÃO EM FÔRMA, DE ARMADURA CA-60 B FINA, DIÂMETRO DE 4.0 A 7.0MM</t>
  </si>
  <si>
    <t>FORNECIMENTO, DOBRAGEM E COLOCAÇÃO EM FÔRMA, DE ARMADURA CA-50 A GROSSA, DIÂMETRO DE 12.5 A 25.0MM</t>
  </si>
  <si>
    <t>FORNECIMENTO, DOBRAGEM E COLOCAÇÃO EM FÔRMA, DE ARMADURA CA-50 A MÉDIA, DIÂMETRO DE 6.3 A 10.0 MM</t>
  </si>
  <si>
    <t>ESTRUT. METÁLICA QUADRA POLIESP. COBERTA C/ PERFIS FORMADOS A FRIO, AÇO ESTRUTL ASTM A-570 G33 (TERÇAS) ASTM A-36 (DEMAIS PERFIS) C/ O SISTEMA DE TRAT. E PINT CONF DESCRITO EM NOTAS DA PLANILHA (LS=134,87%)</t>
  </si>
  <si>
    <t>ALVENARIA DE BLOCOS DE CONCRETO 9X19X39CM, C/ RESIST. MÍNIMO A COMPRES. 2.5 MPA, ASSENT. C/ ARG. DE CIMENTO, CAL HIDRATADA CH1 E AREIA NO TRAÇO 1:0.5:8 ESP. DAS JUNTAS 10MM E ESP. DAS PAREDES, S/ REV. 9CM</t>
  </si>
  <si>
    <t>COBOGÓ DE CONCRETO TIPO CRUZETA 10X30X30 CM, ASSENTADOS COM ARGAMASSA DE CIMENTO E AREIA NO TRAÇO 1:4, ESPESSURA DAS JUNTAS 10MM E ESPESSURA DA PAREDE 10 CM</t>
  </si>
  <si>
    <t>MARCO DE MADEIRA DE LEI TIPO PARAJU OU EQUIVALENTE COM 15X3 CM DE BATENTE, NAS DIMENSÕES DE 0.70 X 2.10 M</t>
  </si>
  <si>
    <t>MARCO DE MADEIRA DE LEI TIPO PARAJU OU EQUIVALENTE COM 15X3 CM DE BATENTE, NAS DIMENSÕES DE 0.80 X 2.10 M</t>
  </si>
  <si>
    <t>MARCO DE MADEIRA DE LEI TIPO PARAJU OU EQUIVALENTE COM 15 X 3 CM DE BATENTE, NAS DIMENSÕES DE 0.90 X 2.10 M</t>
  </si>
  <si>
    <t>MARCO DE MADEIRA DE LEI TIPO PARAJU OU EQUIVALENTE COM 7 X 3 CM DE BATENTE</t>
  </si>
  <si>
    <t>JANELA DE CORRER PARA VIDRO EM ALUMÍNIO ANODIZADO COR NATURAL, LINHA 25, COMPLETA, INCL. PUXADOR COM TRANCA, ALIZAR, CAIXILHO E CONTRAMARCO, EXCLUSIVE VIDRO</t>
  </si>
  <si>
    <t>BÁSCULA PARA VIDRO EM ALUMÍNIO ANODIZADO COR NATURAL, LINHA 25, COMPLETA, COM TRANCA, CAIXILHO, ALIZAR E CONTRAMARCO, EXCLUSIVE VIDRO</t>
  </si>
  <si>
    <t>PORTA DE ABRIR TIPO VENEZIANA EM ALUMÍNIO ANODIZADO, LINHA 25, COMPLETA, INCL. PUXADOR COM TRANCA, CAIXILHO, ALIZAR E CONTRAMARCO</t>
  </si>
  <si>
    <t>VIDRO PLANO TRANSPARENTE LISO, COM 4 MM DE ESPESSURA</t>
  </si>
  <si>
    <t>VIDRO FANTASIA MINI-BOREAL, COM 4 MM DE ESPESSURA</t>
  </si>
  <si>
    <t>ESPELHO PARA BANHEIROS ESPESSURA 4 MM, INCLUINDO CHAPA COMPENSADA 10 MM, MOLDURA DE ALUMÍNIO EM PERFIL L 3/4", FIXADO COM PARAFUSOS CROMADOS</t>
  </si>
  <si>
    <t>ESPELHO PRATA ESP. 4 MM SOBRE CAIXA DE COMPENSADO COLADO REVESTIDO COM FÓRMICA E FIXADO COM PARAFUSO CROMADO E BUCHA, DIM. 1,80 X 0,40M, CONFORME DETALHE EM PROJETO</t>
  </si>
  <si>
    <t>ESTRUTURA DE MADEIRA DE LEI TIPO PARAJU OU EQUIVALENTE PARA TELHADO DE TELHA ONDULADA DE FIBROCIMENTO ESP. 6MM, COM PONTALETES E CAIBROS, INCLUSIVE TRATAMENTO COM CUPINICIDA, EXCLUSIVE TELHAS</t>
  </si>
  <si>
    <t>COBERTURA NOVA DE TELHAS ONDULADAS DE FIBROCIMENTO 6.0MM, INCLUSIVE CUMEEIRAS E ACESSÓRIOS DE FIXAÇÃO</t>
  </si>
  <si>
    <t>COBERTURA EM TELHA TERMOACUSTICA TIPO SANDUICHE EM AÇO GALVANIZADO TRAPEZ. 40, E=0.43MM, PINT. FACE. SUP. E INFER. COR BRANCA, INCL. ACESS. FIX. NUCLEO ISOLANTE EM EPS, E=30MM, REF. STO ANDRÉ, ETERNIT, METFORM OU EQUIV.</t>
  </si>
  <si>
    <t>RUFO DE CONCRETO ARMADO FCK=15 MPA, NAS DIMENSÕES DE 30X5 CM, MOLDADO "IN LOCO"</t>
  </si>
  <si>
    <t>RUFO DE CHAPA METÁLICA Nº 26 COM LARGURA DE 30 CM</t>
  </si>
  <si>
    <t>CALHA EM CHAPA GALVANIZADA COM LARGURA DE 40 CM</t>
  </si>
  <si>
    <t>PINTURA IMPERMEABILIZANTE COM IGOLFLEX OU EQUIVALENTE A 3 DEMÃOS</t>
  </si>
  <si>
    <t>ÍNDICE DE IMPERM.C/ MANTA ASFÁLTICA ATENDENDO NBR 9952, ASFALTO POLIMÉRICO, ESP.4MM REFORÇ.C/ FILME INT.EM POLIETILENO, REGUL.BASE C/ ARG.1:4 ESP.MÍN.15MM, PROTEÇÃO MEC. ARG. 1:4 ESP.20MM E JUNTAS DILAT.</t>
  </si>
  <si>
    <t>FORRO DE GESSO ACABAMENTO TIPO LISO</t>
  </si>
  <si>
    <t>FORRO PVC BRANCO L = 20 CM, FRISADO, COLOCADO</t>
  </si>
  <si>
    <t>CHAPISCO COM ARGAMASSA DE CIMENTO E AREIA MÉDIA OU GROSSA LAVADA NO TRAÇO 1:3, ESPESSURA 5 MM</t>
  </si>
  <si>
    <t>REBOCO TIPO PAULISTA DE ARGAMASSA DE CIMENTO, CAL HIDRATADA CH1 E AREIA LAVADA TRAÇO 1:0.5:6, ESPESSURA 25 MM</t>
  </si>
  <si>
    <t>CHAPISCO DE ARGAMASSA DE CIMENTO E AREIA MÉDIA OU GROSSA LAVADA, NO TRAÇO 1:3, ESPESSURA 5 MM</t>
  </si>
  <si>
    <t>EMBOÇO DE ARGAMASSA DE CIMENTO, CAL HIDRATADA CH1 E AREIA MÉDIA OU GROSSA LAVADA NO TRAÇO 1:0.5:6, ESPESSURA 20 MM</t>
  </si>
  <si>
    <t>REBOCO TIPO PAULISTA DE ARGAMASSA DE CIMENTO, CAL HIDRATADA CH1 E AREIA MÉDIA OU GROSSA LAVADA NO TRAÇO 1:0.5:6, ESPESSURA 25 MM</t>
  </si>
  <si>
    <t>CERÂMICA 10 X 10 CM, MARCAS DE REFERÊNCIA ELIANE, CECRISA OU PORTOBELLO, NAS CORES BRANCO OU AREIA, COM REJUNTE ESP. 0.5 CM, EMPREGANDO ARGAMASSA COLANTE</t>
  </si>
  <si>
    <t>AZULEJO BRANCO 15 X 15 CM, JUNTAS A PRUMO, ASSENTADO COM ARGAMASSA DE CIMENTO COLANTE, INCLUSIVE REJUNTAMENTO COM CIMENTO BRANCO, MARCAS DE REFERÊNCIA ELIANE, CECRISA OU PORTOBELLO</t>
  </si>
  <si>
    <t>ACABAMENTO DE PERFIL "U" EM ALUMÍNIO ANODIZADO FOSCO 1/2"</t>
  </si>
  <si>
    <t>PEITORIL DE GRANITO CINZA POLIDO, 15 CM, ESP. 3CM</t>
  </si>
  <si>
    <t>GOIVETE NAS DIMENSÕES 2X1 EXECUTADO SOBRE ALVENARIA CHAPISCADA E REBOCADA</t>
  </si>
  <si>
    <t>REGULARIZAÇÃO DE BASE P/ REVESTIMENTO CERÂMICO, COM ARGAMASSA DE CIMENTO E AREIA NO TRAÇO 1:5, ESPESSURA 3CM</t>
  </si>
  <si>
    <t>PISO ARGAMASSA ALTA RESISTÊNCIA TIPO GRANILITE OU EQUIV DE QUALIDADE COMPROVADA, ESP DE 10MM, COM JUNTAS PLÁSTICA EM QUADROS DE 1M, NA COR NATURAL, COM ACABAMENTO POLIDO MECANIZADO, INCLUSIVE REGULARIZAÇÃO E=3.0CM</t>
  </si>
  <si>
    <t>RODAPÉ DE GRANITO CINZA ESP. 2CM, H=7CM, ASSENTADO COM ARGAMASSA DE CIMENTO, CAL HIDRATADA CH1 E AREIA NO TRAÇO 1:0,5:8, INCL. REJUNTAMENTO COM CIMENTO BRANCO</t>
  </si>
  <si>
    <t>RODAPÉ DE ARGAMASSA DE CIMENTO E AREIA NO TRAÇO 1:3, ALTURA DE 7 CM E ESPESSURA DE 2 CM</t>
  </si>
  <si>
    <t>SOLEIRA DE GRANITO ESP. 2 CM E LARGURA DE 15 CM</t>
  </si>
  <si>
    <t>TUBO DE PVC RÍGIDO SOLDÁVEL MARROM, DIÂM. 20MM (1/2"), INCLUSIVE CONEXÕES</t>
  </si>
  <si>
    <t>TUBO DE PVC RÍGIDO SOLDÁVEL MARROM, DIÂM. 25MM (3/4"), INCLUSIVE CONEXÕES</t>
  </si>
  <si>
    <t>TUBO DE PVC RÍGIDO SOLDÁVEL MARROM, DIÂM. 50MM (11/2"), INCLUSIVE CONEXÕES</t>
  </si>
  <si>
    <t>TUBO DE PVC RÍGIDO SOLDÁVEL BRANCO, PARA ESGOTO, DIÂMETRO 40MM (1 1/2"), INCLUSIVE CONEXÕES</t>
  </si>
  <si>
    <t>TUBO DE PVC RÍGIDO SOLDÁVEL BRANCO, PARA ESGOTO, DIÂMETRO 50MM (2"), INCLUSIVE CONEXÕES</t>
  </si>
  <si>
    <t>TUBO DE PVC RÍGIDO SOLDÁVEL BRANCO, PARA ESGOTO, DIÂMETRO 75MM (3"), INCLUSIVE CONEXÕES</t>
  </si>
  <si>
    <t>TUBO DE PVC RÍGIDO SOLDÁVEL BRANCO, PARA ESGOTO, DIÂMETRO 100MM (4"), INCLUSIVE CONEXÕES</t>
  </si>
  <si>
    <t>TUBO PVC RÍGIDO PARA ESGOTO NO DIÂMETRO DE 100MM INCLUINDO ESCAVAÇÃO E ATERRO COM AREIA</t>
  </si>
  <si>
    <t>TUBO PVC RÍGIDO PARA ESGOTO NO DIÂMETRO DE 200MM INCLUINDO ESCAVAÇÃO E ATERRO COM AREIA</t>
  </si>
  <si>
    <t>CAIXAS DE INSPEÇÃO DE ALV. BLOCOS CONCRETO 9X19X39CM, DIM, 60X60CM E HMÁX = 1M, COM TAMPA DE CONC. ESP. 5CM, LASTRO DE CONC. ESP. 10CM, REVEST INTERN. C/ CHAPISCO E REBOCO IMPERMEABILIZADO, INCL. ESCAVAÇÃO, REATERRO E ENCHIMENTO</t>
  </si>
  <si>
    <t>CAIXA DE AREIA DE ALVENARIA DE BLOCOS DE CONCRETO 9X19X39CM, DIM. 60X60CM E HMÁX=1M, C/ TAMPA EM CONCRETO ESP. 5CM, LASTRO CONCRETO ESP. 10CM, REVESTIDA INTERN. C/ CHAPISCO E REBOCO IMPERMEABILIZANTE, INCL. ESCAVAÇÃO E REATERRO</t>
  </si>
  <si>
    <t>CAIXA DE GORDURA DE ALV. BLOCO CONCRETO 9X19X39CM, DIM.60X60CM E HMÁX=1M, COM TAMPA EM CONCRETO ESP.5CM, LASTRO CONCRETO ESP.10CM, REVESTIDA INTERN. C/ CHAPISCO E REBOCO IMPERMEAB, ESCAVAÇÃO, REATERRO E PAREDE INTERNA EM CONCRETO</t>
  </si>
  <si>
    <t>CAIXA SIFONADA EM PVC, DIÂM. 150MM, COM GRELHA E PORTA GRELHA QUADRADOS, EM AÇO INOX</t>
  </si>
  <si>
    <t>CAIXA DE INSPEÇÃO EM PVC, DIÂM. 150MM, COM TAMPA CEGA</t>
  </si>
  <si>
    <t>RALO SECO EM PVC 100X100MM, COM GRELHA EM PVC</t>
  </si>
  <si>
    <t>LAVATÓRIO DE LOUÇA BRANCA COM COLUNA SUSPENSA - REF L51 + CS 1V, COR BRANCA, INCLUSIVE SIFÃO, VÁLVULA E ENGATES CROMADOS, EXCLUSIVE TORNEIRA, PARA PNE</t>
  </si>
  <si>
    <t>CUBA LOUÇA DE EMBUTIR COMPLETA, MARCAS DE REFERÊNCIA DECA, CELITE OU IDEAL STANDARD, INCL. VÁLVULA E SIFÃO, EXCLUSIVE TORNEIRA</t>
  </si>
  <si>
    <t>BACIA SIFONADA DE LOUÇA BRANCA PARA PORTADORES DE NECESSIDADES ESPECIAIS, VOGUE PLUS CONFORTO - LINHA CONFORTO, MOD P51, INCL. ASSENTO COM ABERTURA FRONTAL, REF.AP52,MARCA DE REF. DECA OU EQUIVALENTE</t>
  </si>
  <si>
    <t>BACIA CONVENCIONAL EM LOUÇA BRANCA REF. LINHA RAVENA P9 DECA OU EQUIV., INCLUSIVE TUBO DE LIGAÇÃO, ACESSÓRIOS DE FIXAÇÃO E ASSENTO PLÁSTICO</t>
  </si>
  <si>
    <t>MICTÓRIO DE LOUÇA BRANCA, COM SIFÃO INTEGRADO, MOD. M712 MARCA DE REF. DECA OU EQUIVALENTE, INCLUSIVE VÁLVULA E ENGATES CROMADOS</t>
  </si>
  <si>
    <t>CUBA DE AÇO INOX N° 1(DIM.460X300X150)MM, MARCAS DE REFERÊNCIA FRANKE, STRAKE, TRAMONTINA, INCLUSIVE VÁLVULA DE METAL 31/2" E SIFÃO CROMADO 1 X 1/2", EXCL. TORNEIRA</t>
  </si>
  <si>
    <t>PAPELEIRA DE LOUÇA BRANCA, 15X15CM, MARCAS DE REFERÊNCIA DECA, CELITE OU IDEAL STANDARD.</t>
  </si>
  <si>
    <t>BANCADA DE GRANITO COM ESPESSURA DE 2 CM</t>
  </si>
  <si>
    <t>BANCADA E TANQUE PARA PANELÕES EM GRANITO CINZA ANDORINHA, ESP. 2CM, DIM. 0.80X1.10M, BASE DE CONCRETO E APOIO EM ALVENARIA, FRONTÃO H=10CM, INCL. VÁLVULA E SIFÃO, EXCLUSIVE TORNEIRA, CONF. DET. PROJETO</t>
  </si>
  <si>
    <t>TORNEIRA PRESSÃO CROMADA DIÂM. 1/2" PARA LAVATÓRIO, MARCAS DE REFERÊNCIA FABRIMAR, DECA OU DOCOL</t>
  </si>
  <si>
    <t>TORNEIRA DE PAREDE ARTICULÁVEL ACABAMENTO CROMADO, MARCAS DE REF. FABRIMAR, DECA, DOCOL OU EQUIVALENTE</t>
  </si>
  <si>
    <t>TORNEIRA PARA TANQUE, MARCAS DE REFERÊNCIA FABRIMAR, DECA OU DOCOL.</t>
  </si>
  <si>
    <t>TORNEIRA PARA JARDIM DE 3/4" MARCAS DE REFERÊNCIA FABRIMAR, DECA OU DOCOL</t>
  </si>
  <si>
    <t>CUBA P/ PANELÕES DE AÇO INOX 80X60X40 CM, MARCAS DE REFERÊNCIA FISHER, METALPRESS OU MEKAL, INCLUSIVE VÁLVULA METAL 1 1/4" E SIFÃO CROMADO 1 X 1 1/2", EXCL. TORNEIRA</t>
  </si>
  <si>
    <t>REGISTRO DE GAVETA COM CANOPLA CROMADA, DIAM. 20MM (3/4"), MARCAS DE REFERÊNCIA FABRIMAR, DECA OU DOCOL</t>
  </si>
  <si>
    <t>REGISTRO DE GAVETA COM CANOPLA CROMADA DIAM. 25MM (1"), MARCAS DE REFERÊNCIA FABRIMAR, DECA OU DOCOL</t>
  </si>
  <si>
    <t>REGISTRO DE GAVETA BRUTO DIAM. 50MM (2")</t>
  </si>
  <si>
    <t>VÁLVULA DE DESCARGA COM ACABAMENTO ANTI-VANDALISMO, MARCAS DE REFERÊNCIA FABRIMAR, DECA OU DOCOL</t>
  </si>
  <si>
    <t>PORTA SABONETE LÍQUIDO COM PARAFUSOS E BUCHAS DE FIXAÇÃO</t>
  </si>
  <si>
    <t>DUCHA MANUAL ACQUA JET , LINHA AQUARIUS, COM REGISTRO REF.C 2195, MARCAS DE REFERÊNCIA FABRIMAR, DECA OU DOCOL</t>
  </si>
  <si>
    <t>CHUVEIRO ELÉTRICO TIPO DUCHA LORENZET OU CORONA</t>
  </si>
  <si>
    <t>EMASSAMENTO DE PAREDES E FORROS, COM DUAS DEMÃOS DE MASSA À BASE DE PVA, MARCAS DE REFERÊNCIA SUVINIL, CORAL OU METALATEX</t>
  </si>
  <si>
    <t>PINTURA COM TINTA LÁTEX PVA, MARCAS DE REFERÊNCIA SUVINIL, CORAL OU METALATEX, INCLUSIVE SELADOR EM PAREDES E FORROS, A TRÊS DEMÃOS</t>
  </si>
  <si>
    <t>PINTURA COM TINTA ACRÍLICA, MARCAS DE REFERÊNCIA SUVINIL, CORAL OU METALATEX, INCLUSIVE SELADOR ACRÍLICO, EM PAREDES E FORROS, A TRÊS DEMÃOS</t>
  </si>
  <si>
    <t>PINTURA COM TINTA ACRÍLICA, MARCAS DE REFERÊNCIA SUVINIL, CORAL OU METALATEX, INCLUSIVE SELADOR ACRÍLICO, EM COBOGÓS DE CONCRETO, A DUAS DEMÃOS</t>
  </si>
  <si>
    <t>PINTURA COM VERNIZ BRILHANTE, LINHA PREMIUM, MARCAS DE REFERÊNCIA SUVINIL, CORAL OU METALATEX, EM MADEIRA, A TRÊS DEMÃOS</t>
  </si>
  <si>
    <t>ALVENARIA DE BLOCOS DE CONCRETO 14X19X39CM, C/ RESIST. MÍNIMO A COMPRES. 2.5 MPA, ASSENT. C/ ARG. DE CIMENTO, CAL HIDRATADA CH1 E AREIA NO TRAÇO 1:0.5:8 ESP. DAS JUNTAS 10MM E ESP. DAS PAREDES, S/ REV. 14CM</t>
  </si>
  <si>
    <t>MEIO-FIO DE CONCRETO PRÉ-MOLDADO COM DIMENSÕES DE 15X12X30X100 CM , REJUNTADOS COM ARGAMASSA DE CIMENTO E AREIA NO TRAÇO 1:3</t>
  </si>
  <si>
    <t>FORNECIMENTO E ASSENTAMENTO DE BLOCOS HEXAGONAIS DE CONCRETO H=8CM, SOBRE COXIM DE AREIA</t>
  </si>
  <si>
    <t>PASSEIO DE CIMENTADO CAMURÇADO COM ARGAMASSA DE CIMENTO E AREIA NO TRAÇO 1:3 ESP. 1.5CM, E LASTRO DE CONCRETO COM 8CM DE ESPESSURA, INCLUSIVE PREPARO DE CAIXA</t>
  </si>
  <si>
    <t>FORNECIMENTO E ASSENTAMENTO DE LADRILHO HIDRÁULICO PASTILHADO, VERMELHO, DIM. 20X20 CM, ESP. 1.5CM, ASSENTADO COM PASTA DE CIMENTO COLANTE, EXCLUSIVE REGULARIZAÇÃO E LASTRO</t>
  </si>
  <si>
    <t>FORNECIMENTO E ESPALHAMENTO DE AREIA MÉDIA LAVADA</t>
  </si>
  <si>
    <t>FORNECIMENTO E PLANTIO DE GRAMA EM PLACAS TIPO ESMERALDA, INCLUSIVE FORNECIMENTO DE TERRA VEGETAL</t>
  </si>
  <si>
    <t>PORTÃO DE FERRO DE ABRIR EM BARRA CHATA, CHAPA E TUBO, INCLUSIVE CHUMBAMENTO</t>
  </si>
  <si>
    <t>BANCO DE CONCRETO ARMADO APARENTE FCK=15 MPA, COM APOIOS DE CONCRETO, LARGURA DE 45CM, ESPESSURA DE 7CM E ALTURA DE 45CM</t>
  </si>
  <si>
    <t>ESCADA TIPO MARINHEIRO DE TUBO DE FERRO 1" E 3/4", COM H=4.20M, PARA ACESSO A CAIXA D'ÁGUA, INCLUSIVE PINTURA EM ESMALTE SINTÉTICO, CONFORME DETALHE EM PROJETO</t>
  </si>
  <si>
    <t>CORRIMÃO EM TUBO DE FERRO GALVANIZADO DIAM. 2" COM CHUMBADORES A CADA 1.5M</t>
  </si>
  <si>
    <t>CONJUNTO DE 03 MASTROS, PARA BANDEIRA, EM FERRO GALVANIZADO, 2 COM 7,50M DE ALTURA E 1 COM 9,0M DE ALTURA, NOS DIÂMETROS DE 4", 3" E 2", INCLUSIVE BASE DE CONCRETO, CONF. DETALHE DE PROJETO</t>
  </si>
  <si>
    <t>ABRIGO DE GÁS PARA 4 CILINDROS 45KG , EXEC. EM ALV BLOCO CONCRETO, DIM.4.05X0,85X2.10M, INCLUSIVE CILINDROS E REDE INTERNA DO ABRIGO COMPREENDENDO TUBOS E VÁLVULAS DE ESFERA QUE INTERLIGAM OS CILINDROS</t>
  </si>
  <si>
    <t>TELA DE PROTEÇÃO DE ARAME GALVANIZADO 1/2" FIO 12, COM QUADRO EM TUBO DE FERRO GALVANIZADO 1 1/2" E CANTONEIRA DE FERRO 1/2" X 1/2" X1/8", CONFORME DETALHE EM PROJETO</t>
  </si>
  <si>
    <t>PRATELEIRAS EM GRANITO CINZA ANDORINHA, ESP. 2CM</t>
  </si>
  <si>
    <t>PISO QUADRA POLIESP. FCK=25MPA, ESP.=10 CM, ARMADO C/ TELA Q138, CONCRET CAMADA ÚNICA BOMBEÁVEL C/ BRITA N. 1, ACAB. SUP. C/ ROTOALISADOR, JUNTAS C/ CORTE SERRA DIAMANT. PREENCH. C/ MASTIQUE, BASE 5CM SOLO BRITA 30% E RESINA ENDUR</t>
  </si>
  <si>
    <t>PINTURA À BASE DE EPOXI, MARCAS DE REFERÊNCIA SUVINIL, CORAL OU NOVACOR, EM FAIXAS COM LARGURA DE 5CM, PARA DEMARCAÇÃO DE QUADRAS DE ESPORTES</t>
  </si>
  <si>
    <t>PINTURA COM TINTA À BASE DE RESINAS ACRÍLICAS, MARCAS DE REFERENCIA SUVINIL, CORAL OU NOVACOR, SOBRE PISO DE CONCRETO A DUAS DEMÃOS</t>
  </si>
  <si>
    <t>REDE PARA VOLEIBOL COM MALHA GROSSA, FAIXAS DE LONA SUPERIOR E INFERIOR</t>
  </si>
  <si>
    <t>SUPORTE PARA TABELA DE BASQUETE DE CONCRETO ARMADO FCK = 15MPA, INCLUSIVE FORMA, ARMAÇÃO, LANÇAMENTO E DESFORMA</t>
  </si>
  <si>
    <t>TRAVE PARA FUTEBOL DE SALÃO DE TUBO DE FERRO GALVANIZADO 3", COM RECUO, REMOVÍVEL, DIMENSÕES OFICIAIS 3X2M</t>
  </si>
  <si>
    <t>CONJUNTO DE POSTE DE VOLEIBOL DE TUBO DE FERRO GALVANIZADO 3"E PARTE MÓVEL DE 21/2", INCLUSIVE CARRETILHA, FURO COM TUBO DE FERRO GALVANIZADO DE 31/2"E TAMPÃO DE FURO</t>
  </si>
  <si>
    <t>TABELA DE BASQUETE DE MADEIRA, COM ARO, INCLUSIVE COLOCAÇÃO</t>
  </si>
  <si>
    <t>ALAMBRADO COM TELA FIO 12, MALHA DE 1", TUBOS DE FERRO GALVANIZADO VERTICAIS DE 2" E TUBOS DE FERRO GALVANIZADO HORIZONTAIS DE 1" SOLDADOS NAS PARTES SUPERIOR E INFERIOR, INCLUSIVE PORTÃO</t>
  </si>
  <si>
    <t>REDE PARA FUTEBOL DE SALÃO</t>
  </si>
  <si>
    <t>FORN E ASSENT DE TELHAS DE LIGA DE ALUMÍNIO E ZINCO (GALVALUME), ONDULADA, ESP. MÍNIMA 0.43MM, ALT. MÍNIMA DE ONDA 17MM, SOBREP. LATERAL DE UMA ONDA E LONGIT. 200MM C/ MÍNIMO DE 3 APOIOS, ASSENT. C/ UTILIZ. DE FITAS ANTI-CORROSIVA</t>
  </si>
  <si>
    <t>REDE DE PROTEÇÃO EM NYLON MALHA 5X5 CM PARA PROTEÇÃO DE QUADRA DE ESPORTES</t>
  </si>
  <si>
    <t>ALAMBRADO COM TELA LOSANGULAR DE ARAME FIO 12, MALHA 2" REVESTIDO EM PVC COM TUBO DE FERRO GALVANIZADO VERTICAL DE 21/2" E HORIZONTAL DE 1", INCLUSIVE PORTÃO, PINTADOS COM ESMALTE SOBRE FUNDO ANTI CORROSIVO</t>
  </si>
  <si>
    <t>BOMBA CENTRÍFUGA MONOFÁSICA 1/2 CV</t>
  </si>
  <si>
    <t>LIMPEZA GERAL DA OBRA</t>
  </si>
</sst>
</file>

<file path=xl/styles.xml><?xml version="1.0" encoding="utf-8"?>
<styleSheet xmlns="http://schemas.openxmlformats.org/spreadsheetml/2006/main">
  <numFmts count="18">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0.000"/>
    <numFmt numFmtId="169" formatCode="_(&quot;R$&quot;* #,##0.00_);_(&quot;R$&quot;* \(#,##0.00\);_(&quot;R$&quot;* &quot;-&quot;??_);_(@_)"/>
    <numFmt numFmtId="170" formatCode="_(* #,##0.0000_);_(* \(#,##0.0000\);_(* &quot;-&quot;??_);_(@_)"/>
    <numFmt numFmtId="171" formatCode="General_)"/>
    <numFmt numFmtId="172" formatCode="_([$€-2]* #,##0.00_);_([$€-2]* \(#,##0.00\);_([$€-2]* &quot;-&quot;??_)"/>
    <numFmt numFmtId="173" formatCode="_([$€-2]* #,##0.00_);_([$€-2]* \(#,##0.00\);_([$€-2]* \-??_)"/>
    <numFmt numFmtId="174" formatCode="_(&quot;R$ &quot;* #,##0.00_);_(&quot;R$ &quot;* \(#,##0.00\);_(&quot;R$ &quot;* \-??_);_(@_)"/>
    <numFmt numFmtId="175" formatCode="#,##0.00\ ;&quot; (&quot;#,##0.00\);&quot; -&quot;#\ ;@\ "/>
    <numFmt numFmtId="176" formatCode="0.000000"/>
    <numFmt numFmtId="177" formatCode="0.000%"/>
    <numFmt numFmtId="179" formatCode="#,##0.00000"/>
    <numFmt numFmtId="180" formatCode="000"/>
  </numFmts>
  <fonts count="8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Arial"/>
      <family val="2"/>
    </font>
    <font>
      <b/>
      <sz val="12"/>
      <name val="Arial"/>
      <family val="2"/>
    </font>
    <font>
      <b/>
      <sz val="14"/>
      <name val="Arial"/>
      <family val="2"/>
    </font>
    <font>
      <sz val="10"/>
      <color theme="1"/>
      <name val="Arial"/>
      <family val="2"/>
    </font>
    <font>
      <sz val="10"/>
      <name val="Arial"/>
      <family val="2"/>
    </font>
    <font>
      <b/>
      <sz val="15"/>
      <color indexed="62"/>
      <name val="Calibri"/>
      <family val="2"/>
    </font>
    <font>
      <b/>
      <sz val="18"/>
      <name val="Times New Roman"/>
      <family val="1"/>
    </font>
    <font>
      <b/>
      <sz val="8"/>
      <name val="Arial"/>
      <family val="2"/>
    </font>
    <font>
      <i/>
      <sz val="8"/>
      <color indexed="12"/>
      <name val="Arial"/>
      <family val="2"/>
    </font>
    <font>
      <sz val="10"/>
      <name val="SimSun"/>
      <family val="2"/>
    </font>
    <font>
      <sz val="10"/>
      <name val="Courier New"/>
      <family val="3"/>
    </font>
    <font>
      <sz val="11"/>
      <color rgb="FF000000"/>
      <name val="Calibri"/>
      <family val="2"/>
      <charset val="204"/>
    </font>
    <font>
      <sz val="11"/>
      <color rgb="FF000000"/>
      <name val="Calibri"/>
      <family val="2"/>
      <charset val="1"/>
    </font>
    <font>
      <sz val="10"/>
      <color theme="1"/>
      <name val="Calibri"/>
      <family val="2"/>
      <scheme val="minor"/>
    </font>
    <font>
      <b/>
      <sz val="10"/>
      <color indexed="8"/>
      <name val="Calibri"/>
      <family val="2"/>
      <scheme val="minor"/>
    </font>
    <font>
      <b/>
      <sz val="10"/>
      <name val="Calibri"/>
      <family val="2"/>
      <scheme val="minor"/>
    </font>
    <font>
      <sz val="10"/>
      <name val="Calibri"/>
      <family val="2"/>
      <scheme val="minor"/>
    </font>
    <font>
      <b/>
      <sz val="10"/>
      <color indexed="10"/>
      <name val="Arial"/>
      <family val="2"/>
    </font>
    <font>
      <sz val="10"/>
      <color indexed="10"/>
      <name val="Arial"/>
      <family val="2"/>
    </font>
    <font>
      <b/>
      <sz val="11"/>
      <name val="Arial"/>
      <family val="2"/>
    </font>
    <font>
      <sz val="9"/>
      <name val="Arial"/>
      <family val="2"/>
    </font>
    <font>
      <b/>
      <sz val="14"/>
      <color indexed="8"/>
      <name val="Times New Roman"/>
      <family val="1"/>
    </font>
    <font>
      <sz val="10"/>
      <name val="Times New Roman"/>
      <family val="1"/>
    </font>
    <font>
      <b/>
      <sz val="10"/>
      <name val="Times New Roman"/>
      <family val="1"/>
    </font>
    <font>
      <sz val="12"/>
      <name val="Times New Roman"/>
      <family val="1"/>
    </font>
    <font>
      <b/>
      <sz val="12"/>
      <name val="Times New Roman"/>
      <family val="1"/>
    </font>
    <font>
      <b/>
      <sz val="10"/>
      <name val="Verdana"/>
      <family val="2"/>
    </font>
    <font>
      <b/>
      <sz val="8"/>
      <name val="Verdana"/>
      <family val="2"/>
    </font>
    <font>
      <b/>
      <u/>
      <sz val="10"/>
      <name val="Verdana"/>
      <family val="2"/>
    </font>
    <font>
      <sz val="10"/>
      <name val="Verdana"/>
      <family val="2"/>
    </font>
    <font>
      <sz val="14"/>
      <name val="Arial"/>
      <family val="2"/>
    </font>
    <font>
      <sz val="12"/>
      <name val="Arial"/>
      <family val="2"/>
    </font>
    <font>
      <b/>
      <sz val="18"/>
      <name val="Arial"/>
      <family val="2"/>
    </font>
    <font>
      <b/>
      <sz val="11"/>
      <name val="Calibri"/>
      <family val="2"/>
      <scheme val="minor"/>
    </font>
    <font>
      <sz val="11"/>
      <color theme="2"/>
      <name val="Calibri"/>
      <family val="2"/>
      <scheme val="minor"/>
    </font>
    <font>
      <sz val="8"/>
      <name val="Arial"/>
      <family val="2"/>
    </font>
    <font>
      <sz val="8"/>
      <color indexed="8"/>
      <name val="Verdana"/>
      <family val="2"/>
    </font>
    <font>
      <sz val="8"/>
      <color indexed="10"/>
      <name val="Arial"/>
      <family val="2"/>
    </font>
    <font>
      <sz val="11"/>
      <name val="Calibri"/>
      <family val="2"/>
      <scheme val="minor"/>
    </font>
    <font>
      <sz val="8"/>
      <color indexed="81"/>
      <name val="Tahoma"/>
      <family val="2"/>
    </font>
    <font>
      <b/>
      <sz val="8"/>
      <color indexed="81"/>
      <name val="Tahoma"/>
      <family val="2"/>
    </font>
    <font>
      <b/>
      <sz val="9"/>
      <name val="Calibri"/>
      <family val="2"/>
      <scheme val="minor"/>
    </font>
    <font>
      <sz val="10"/>
      <name val="Arial"/>
      <family val="2"/>
    </font>
    <font>
      <sz val="16"/>
      <name val="Arial"/>
      <family val="2"/>
    </font>
    <font>
      <sz val="11"/>
      <name val="Arial"/>
      <family val="2"/>
    </font>
    <font>
      <b/>
      <sz val="10"/>
      <color rgb="FFFF0000"/>
      <name val="Arial"/>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7"/>
      </patternFill>
    </fill>
    <fill>
      <patternFill patternType="solid">
        <fgColor indexed="26"/>
      </patternFill>
    </fill>
    <fill>
      <patternFill patternType="solid">
        <f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27"/>
        <bgColor indexed="41"/>
      </patternFill>
    </fill>
    <fill>
      <patternFill patternType="solid">
        <fgColor indexed="47"/>
        <bgColor indexed="22"/>
      </patternFill>
    </fill>
    <fill>
      <patternFill patternType="gray0625"/>
    </fill>
    <fill>
      <patternFill patternType="solid">
        <fgColor theme="0" tint="-4.9989318521683403E-2"/>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8"/>
      </left>
      <right style="thin">
        <color indexed="8"/>
      </right>
      <top style="double">
        <color indexed="8"/>
      </top>
      <bottom/>
      <diagonal/>
    </border>
    <border>
      <left/>
      <right/>
      <top/>
      <bottom style="thick">
        <color indexed="56"/>
      </bottom>
      <diagonal/>
    </border>
    <border>
      <left/>
      <right/>
      <top/>
      <bottom style="thick">
        <color indexed="4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hair">
        <color auto="1"/>
      </bottom>
      <diagonal/>
    </border>
    <border>
      <left style="thin">
        <color indexed="64"/>
      </left>
      <right style="thin">
        <color indexed="64"/>
      </right>
      <top/>
      <bottom style="hair">
        <color indexed="64"/>
      </bottom>
      <diagonal/>
    </border>
  </borders>
  <cellStyleXfs count="1793">
    <xf numFmtId="0" fontId="0" fillId="0" borderId="0"/>
    <xf numFmtId="9" fontId="1" fillId="0" borderId="0" applyFont="0" applyFill="0" applyBorder="0" applyAlignment="0" applyProtection="0"/>
    <xf numFmtId="0" fontId="18" fillId="0" borderId="0">
      <alignment vertical="top"/>
    </xf>
    <xf numFmtId="0" fontId="19" fillId="33" borderId="0" applyNumberFormat="0" applyBorder="0" applyProtection="0">
      <alignment vertical="top"/>
    </xf>
    <xf numFmtId="0" fontId="19" fillId="34" borderId="0" applyNumberFormat="0" applyBorder="0" applyProtection="0">
      <alignment vertical="top"/>
    </xf>
    <xf numFmtId="0" fontId="19" fillId="35" borderId="0" applyNumberFormat="0" applyBorder="0" applyProtection="0">
      <alignment vertical="top"/>
    </xf>
    <xf numFmtId="0" fontId="19" fillId="36" borderId="0" applyNumberFormat="0" applyBorder="0" applyProtection="0">
      <alignment vertical="top"/>
    </xf>
    <xf numFmtId="0" fontId="19" fillId="37" borderId="0" applyNumberFormat="0" applyBorder="0" applyProtection="0">
      <alignment vertical="top"/>
    </xf>
    <xf numFmtId="0" fontId="19" fillId="38" borderId="0" applyNumberFormat="0" applyBorder="0" applyProtection="0">
      <alignment vertical="top"/>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42" borderId="0" applyNumberFormat="0" applyBorder="0" applyProtection="0">
      <alignment vertical="top"/>
    </xf>
    <xf numFmtId="0" fontId="19" fillId="43" borderId="0" applyNumberFormat="0" applyBorder="0" applyProtection="0">
      <alignment vertical="top"/>
    </xf>
    <xf numFmtId="0" fontId="19" fillId="44" borderId="0" applyNumberFormat="0" applyBorder="0" applyProtection="0">
      <alignment vertical="top"/>
    </xf>
    <xf numFmtId="0" fontId="19" fillId="36" borderId="0" applyNumberFormat="0" applyBorder="0" applyProtection="0">
      <alignment vertical="top"/>
    </xf>
    <xf numFmtId="0" fontId="19" fillId="42" borderId="0" applyNumberFormat="0" applyBorder="0" applyProtection="0">
      <alignment vertical="top"/>
    </xf>
    <xf numFmtId="0" fontId="19" fillId="45" borderId="0" applyNumberFormat="0" applyBorder="0" applyProtection="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8" borderId="0" applyNumberFormat="0" applyBorder="0" applyProtection="0">
      <alignment vertical="top"/>
    </xf>
    <xf numFmtId="0" fontId="20" fillId="43" borderId="0" applyNumberFormat="0" applyBorder="0" applyProtection="0">
      <alignment vertical="top"/>
    </xf>
    <xf numFmtId="0" fontId="20" fillId="44" borderId="0" applyNumberFormat="0" applyBorder="0" applyProtection="0">
      <alignment vertical="top"/>
    </xf>
    <xf numFmtId="0" fontId="20" fillId="49" borderId="0" applyNumberFormat="0" applyBorder="0" applyProtection="0">
      <alignment vertical="top"/>
    </xf>
    <xf numFmtId="0" fontId="20" fillId="50" borderId="0" applyNumberFormat="0" applyBorder="0" applyProtection="0">
      <alignment vertical="top"/>
    </xf>
    <xf numFmtId="0" fontId="20" fillId="51" borderId="0" applyNumberFormat="0" applyBorder="0" applyProtection="0">
      <alignment vertical="top"/>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52" borderId="0" applyNumberFormat="0" applyBorder="0" applyProtection="0">
      <alignment vertical="top"/>
    </xf>
    <xf numFmtId="0" fontId="20" fillId="53" borderId="0" applyNumberFormat="0" applyBorder="0" applyProtection="0">
      <alignment vertical="top"/>
    </xf>
    <xf numFmtId="0" fontId="20" fillId="54" borderId="0" applyNumberFormat="0" applyBorder="0" applyProtection="0">
      <alignment vertical="top"/>
    </xf>
    <xf numFmtId="0" fontId="20" fillId="49" borderId="0" applyNumberFormat="0" applyBorder="0" applyProtection="0">
      <alignment vertical="top"/>
    </xf>
    <xf numFmtId="0" fontId="20" fillId="50" borderId="0" applyNumberFormat="0" applyBorder="0" applyProtection="0">
      <alignment vertical="top"/>
    </xf>
    <xf numFmtId="0" fontId="20" fillId="55" borderId="0" applyNumberFormat="0" applyBorder="0" applyProtection="0">
      <alignment vertical="top"/>
    </xf>
    <xf numFmtId="0" fontId="26" fillId="34" borderId="0" applyNumberFormat="0" applyBorder="0" applyProtection="0">
      <alignment vertical="top"/>
    </xf>
    <xf numFmtId="0" fontId="21" fillId="41"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2" fillId="56" borderId="11" applyNumberFormat="0" applyProtection="0">
      <alignment vertical="top"/>
    </xf>
    <xf numFmtId="0" fontId="22" fillId="46" borderId="11" applyNumberFormat="0" applyAlignment="0" applyProtection="0"/>
    <xf numFmtId="0" fontId="11" fillId="6" borderId="4" applyNumberFormat="0" applyAlignment="0" applyProtection="0"/>
    <xf numFmtId="0" fontId="23" fillId="57" borderId="12" applyNumberFormat="0" applyAlignment="0" applyProtection="0"/>
    <xf numFmtId="0" fontId="12" fillId="0" borderId="6" applyNumberFormat="0" applyFill="0" applyAlignment="0" applyProtection="0"/>
    <xf numFmtId="0" fontId="23" fillId="58" borderId="12" applyNumberFormat="0" applyProtection="0">
      <alignment vertical="top"/>
    </xf>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6" fillId="2" borderId="0" applyNumberFormat="0" applyBorder="0" applyAlignment="0" applyProtection="0"/>
    <xf numFmtId="0" fontId="25" fillId="39" borderId="11" applyNumberFormat="0" applyAlignment="0" applyProtection="0"/>
    <xf numFmtId="0" fontId="9" fillId="5" borderId="4" applyNumberFormat="0" applyAlignment="0" applyProtection="0"/>
    <xf numFmtId="0" fontId="18" fillId="0" borderId="0">
      <alignment vertical="top"/>
    </xf>
    <xf numFmtId="0" fontId="31" fillId="0" borderId="0" applyNumberFormat="0" applyFill="0" applyBorder="0" applyProtection="0">
      <alignment vertical="top"/>
    </xf>
    <xf numFmtId="0" fontId="21" fillId="35" borderId="0" applyNumberFormat="0" applyBorder="0" applyProtection="0">
      <alignment vertical="top"/>
    </xf>
    <xf numFmtId="0" fontId="32" fillId="0" borderId="0" applyNumberFormat="0" applyFill="0" applyBorder="0" applyProtection="0">
      <alignment vertical="top"/>
    </xf>
    <xf numFmtId="0" fontId="34" fillId="0" borderId="10" applyNumberFormat="0" applyFill="0" applyProtection="0">
      <alignment vertical="top"/>
    </xf>
    <xf numFmtId="0" fontId="35" fillId="0" borderId="14" applyNumberFormat="0" applyFill="0" applyProtection="0">
      <alignment vertical="top"/>
    </xf>
    <xf numFmtId="0" fontId="35" fillId="0" borderId="0" applyNumberFormat="0" applyFill="0" applyBorder="0" applyProtection="0">
      <alignment vertical="top"/>
    </xf>
    <xf numFmtId="0" fontId="7" fillId="3" borderId="0" applyNumberFormat="0" applyBorder="0" applyAlignment="0" applyProtection="0"/>
    <xf numFmtId="0" fontId="25" fillId="38" borderId="11" applyNumberFormat="0" applyProtection="0">
      <alignment vertical="top"/>
    </xf>
    <xf numFmtId="0" fontId="24" fillId="0" borderId="13" applyNumberFormat="0" applyFill="0" applyProtection="0">
      <alignment vertical="top"/>
    </xf>
    <xf numFmtId="0" fontId="27" fillId="47" borderId="0" applyNumberFormat="0" applyBorder="0" applyAlignment="0" applyProtection="0"/>
    <xf numFmtId="0" fontId="27" fillId="59" borderId="0" applyNumberFormat="0" applyBorder="0" applyProtection="0">
      <alignment vertical="top"/>
    </xf>
    <xf numFmtId="0" fontId="8" fillId="4" borderId="0" applyNumberFormat="0" applyBorder="0" applyAlignment="0" applyProtection="0"/>
    <xf numFmtId="0" fontId="28" fillId="0" borderId="0"/>
    <xf numFmtId="0" fontId="1" fillId="0" borderId="0"/>
    <xf numFmtId="0" fontId="28" fillId="0" borderId="0">
      <alignment vertical="top"/>
    </xf>
    <xf numFmtId="0" fontId="28" fillId="0" borderId="0">
      <alignment vertical="top"/>
    </xf>
    <xf numFmtId="0" fontId="28" fillId="40" borderId="15" applyNumberFormat="0" applyFont="0" applyAlignment="0" applyProtection="0"/>
    <xf numFmtId="0" fontId="1" fillId="8" borderId="8" applyNumberFormat="0" applyFont="0" applyAlignment="0" applyProtection="0"/>
    <xf numFmtId="0" fontId="18" fillId="60" borderId="15" applyNumberFormat="0" applyProtection="0">
      <alignment vertical="top"/>
    </xf>
    <xf numFmtId="0" fontId="29" fillId="56" borderId="16" applyNumberFormat="0" applyProtection="0">
      <alignment vertical="top"/>
    </xf>
    <xf numFmtId="9" fontId="18" fillId="0" borderId="0" applyFill="0" applyBorder="0" applyProtection="0">
      <alignment vertical="top"/>
    </xf>
    <xf numFmtId="0" fontId="29" fillId="46" borderId="16" applyNumberFormat="0" applyAlignment="0" applyProtection="0"/>
    <xf numFmtId="0" fontId="10" fillId="6" borderId="5" applyNumberFormat="0" applyAlignment="0" applyProtection="0"/>
    <xf numFmtId="165" fontId="28" fillId="0" borderId="0" applyFon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3" fillId="0" borderId="17" applyNumberFormat="0" applyFill="0" applyProtection="0">
      <alignment vertical="top"/>
    </xf>
    <xf numFmtId="0" fontId="2" fillId="0" borderId="0" applyNumberFormat="0" applyFill="0" applyBorder="0" applyAlignment="0" applyProtection="0"/>
    <xf numFmtId="0" fontId="36" fillId="0" borderId="18" applyNumberFormat="0" applyFill="0" applyProtection="0">
      <alignment vertical="top"/>
    </xf>
    <xf numFmtId="0" fontId="16" fillId="0" borderId="9" applyNumberFormat="0" applyFill="0" applyAlignment="0" applyProtection="0"/>
    <xf numFmtId="0" fontId="13" fillId="7" borderId="7" applyNumberFormat="0" applyAlignment="0" applyProtection="0"/>
    <xf numFmtId="0" fontId="30" fillId="0" borderId="0" applyNumberFormat="0" applyFill="0" applyBorder="0" applyProtection="0">
      <alignment vertical="top"/>
    </xf>
    <xf numFmtId="0" fontId="41" fillId="0" borderId="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1" fillId="35" borderId="0" applyNumberFormat="0" applyBorder="0" applyAlignment="0" applyProtection="0"/>
    <xf numFmtId="0" fontId="22" fillId="56" borderId="11" applyNumberFormat="0" applyAlignment="0" applyProtection="0"/>
    <xf numFmtId="0" fontId="23" fillId="58" borderId="12" applyNumberFormat="0" applyAlignment="0" applyProtection="0"/>
    <xf numFmtId="0" fontId="24" fillId="0" borderId="13" applyNumberFormat="0" applyFill="0" applyAlignment="0" applyProtection="0"/>
    <xf numFmtId="171" fontId="43" fillId="0" borderId="0" applyNumberFormat="0" applyFill="0" applyBorder="0">
      <alignment horizontal="left" vertical="center"/>
      <protection locked="0"/>
    </xf>
    <xf numFmtId="171" fontId="44" fillId="64" borderId="0" applyNumberFormat="0" applyBorder="0">
      <alignment horizontal="center" vertical="center"/>
    </xf>
    <xf numFmtId="171" fontId="44" fillId="64" borderId="0" applyNumberFormat="0" applyBorder="0">
      <alignment horizontal="center" vertical="center"/>
    </xf>
    <xf numFmtId="171" fontId="45" fillId="64" borderId="31" applyNumberFormat="0" applyFill="0" applyBorder="0" applyProtection="0">
      <alignment horizontal="left"/>
      <protection locked="0"/>
    </xf>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5" borderId="0" applyNumberFormat="0" applyBorder="0" applyAlignment="0" applyProtection="0"/>
    <xf numFmtId="0" fontId="25" fillId="63" borderId="11" applyNumberFormat="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3" fontId="46" fillId="0" borderId="0" applyFill="0" applyBorder="0" applyAlignment="0" applyProtection="0"/>
    <xf numFmtId="172" fontId="28" fillId="0" borderId="0" applyFont="0" applyFill="0" applyBorder="0" applyAlignment="0" applyProtection="0"/>
    <xf numFmtId="0" fontId="26" fillId="34" borderId="0" applyNumberFormat="0" applyBorder="0" applyAlignment="0" applyProtection="0"/>
    <xf numFmtId="0" fontId="28" fillId="0" borderId="0">
      <alignment horizontal="centerContinuous" vertical="justify"/>
    </xf>
    <xf numFmtId="0" fontId="28" fillId="0" borderId="0">
      <alignment horizontal="centerContinuous" vertical="justify"/>
    </xf>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9"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9"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4" fontId="46" fillId="0" borderId="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4" fontId="46" fillId="0" borderId="0" applyFill="0" applyBorder="0" applyAlignment="0" applyProtection="0"/>
    <xf numFmtId="164" fontId="28" fillId="0" borderId="0" applyFont="0" applyFill="0" applyBorder="0" applyAlignment="0" applyProtection="0"/>
    <xf numFmtId="174" fontId="28" fillId="0" borderId="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4" fontId="28" fillId="0" borderId="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4" fontId="46" fillId="0" borderId="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4" fontId="46" fillId="0" borderId="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4" fontId="28"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4" fontId="28"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5" fontId="28" fillId="0" borderId="0" applyFill="0" applyBorder="0" applyAlignment="0" applyProtection="0"/>
    <xf numFmtId="175" fontId="28" fillId="0" borderId="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0" fontId="27" fillId="59"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9" fillId="0" borderId="0"/>
    <xf numFmtId="0" fontId="19" fillId="0" borderId="0"/>
    <xf numFmtId="0" fontId="1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9" fillId="0" borderId="0"/>
    <xf numFmtId="0" fontId="19" fillId="0" borderId="0"/>
    <xf numFmtId="0" fontId="19" fillId="0" borderId="0"/>
    <xf numFmtId="0" fontId="1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2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2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28" fillId="0" borderId="0"/>
    <xf numFmtId="0" fontId="47" fillId="0" borderId="0"/>
    <xf numFmtId="0" fontId="47" fillId="0" borderId="0"/>
    <xf numFmtId="0" fontId="47"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60" borderId="15" applyNumberFormat="0" applyAlignment="0" applyProtection="0"/>
    <xf numFmtId="0" fontId="28" fillId="60" borderId="15" applyNumberForma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0" applyNumberFormat="0" applyBorder="0" applyAlignment="0"/>
    <xf numFmtId="0" fontId="28" fillId="0" borderId="0" applyNumberFormat="0" applyBorder="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0" fontId="28" fillId="0" borderId="32" applyNumberFormat="0" applyFont="0" applyAlignment="0"/>
    <xf numFmtId="9" fontId="4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6" fillId="0" borderId="0" applyFill="0" applyBorder="0" applyAlignment="0" applyProtection="0"/>
    <xf numFmtId="9" fontId="28" fillId="0" borderId="0" applyFont="0" applyFill="0" applyBorder="0" applyAlignment="0" applyProtection="0"/>
    <xf numFmtId="9" fontId="28" fillId="0" borderId="0" applyFill="0" applyBorder="0" applyAlignment="0" applyProtection="0"/>
    <xf numFmtId="9" fontId="28" fillId="0" borderId="0" applyFill="0" applyBorder="0" applyAlignment="0" applyProtection="0"/>
    <xf numFmtId="9" fontId="46" fillId="0" borderId="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6" fillId="0" borderId="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6" fillId="0" borderId="0" applyFill="0" applyBorder="0" applyAlignment="0" applyProtection="0"/>
    <xf numFmtId="9" fontId="28" fillId="0" borderId="0" applyFont="0" applyFill="0" applyBorder="0" applyAlignment="0" applyProtection="0"/>
    <xf numFmtId="9" fontId="28" fillId="0" borderId="0" applyFill="0" applyBorder="0" applyAlignment="0" applyProtection="0"/>
    <xf numFmtId="9" fontId="28" fillId="0" borderId="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6" fillId="0" borderId="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ill="0" applyAlignment="0" applyProtection="0"/>
    <xf numFmtId="9" fontId="28" fillId="0" borderId="0" applyFill="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9" fillId="56" borderId="16"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46" fillId="0" borderId="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46" fillId="0" borderId="0" applyFill="0" applyBorder="0" applyAlignment="0" applyProtection="0"/>
    <xf numFmtId="165" fontId="28" fillId="0" borderId="0" applyFont="0" applyFill="0" applyBorder="0" applyAlignment="0" applyProtection="0"/>
    <xf numFmtId="166" fontId="28" fillId="0" borderId="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6" fontId="28" fillId="0" borderId="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66" fontId="46"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75" fontId="28" fillId="0" borderId="0" applyFill="0" applyAlignment="0" applyProtection="0"/>
    <xf numFmtId="169" fontId="28" fillId="0" borderId="0" applyFill="0" applyBorder="0" applyAlignment="0" applyProtection="0"/>
    <xf numFmtId="169" fontId="28" fillId="0" borderId="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49" fillId="0" borderId="0"/>
    <xf numFmtId="0" fontId="30" fillId="0" borderId="0" applyNumberFormat="0" applyFill="0" applyBorder="0" applyAlignment="0" applyProtection="0"/>
    <xf numFmtId="0" fontId="31" fillId="0" borderId="0" applyNumberFormat="0" applyFill="0" applyBorder="0" applyAlignment="0" applyProtection="0"/>
    <xf numFmtId="0" fontId="42" fillId="0" borderId="34" applyNumberFormat="0" applyFill="0" applyAlignment="0" applyProtection="0"/>
    <xf numFmtId="0" fontId="42" fillId="0" borderId="33" applyNumberFormat="0" applyFill="0" applyAlignment="0" applyProtection="0"/>
    <xf numFmtId="0" fontId="33" fillId="0" borderId="17" applyNumberFormat="0" applyFill="0" applyAlignment="0" applyProtection="0"/>
    <xf numFmtId="0" fontId="42" fillId="0" borderId="34"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18" applyNumberFormat="0" applyFill="0" applyAlignment="0" applyProtection="0"/>
    <xf numFmtId="165" fontId="4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2" fontId="28" fillId="0" borderId="0">
      <alignment vertical="center"/>
    </xf>
    <xf numFmtId="0" fontId="28" fillId="0" borderId="0"/>
    <xf numFmtId="165" fontId="41"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ill="0" applyBorder="0" applyAlignment="0" applyProtection="0"/>
    <xf numFmtId="44" fontId="28" fillId="0" borderId="0" applyFill="0" applyBorder="0" applyAlignment="0" applyProtection="0"/>
    <xf numFmtId="44" fontId="28" fillId="0" borderId="0" applyFill="0" applyBorder="0" applyAlignment="0" applyProtection="0"/>
    <xf numFmtId="44" fontId="28"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79" fillId="0" borderId="0"/>
    <xf numFmtId="165" fontId="79" fillId="0" borderId="0" applyFont="0" applyFill="0" applyBorder="0" applyAlignment="0" applyProtection="0"/>
    <xf numFmtId="9" fontId="28" fillId="0" borderId="0" applyFont="0" applyFill="0" applyBorder="0" applyAlignment="0" applyProtection="0"/>
  </cellStyleXfs>
  <cellXfs count="659">
    <xf numFmtId="0" fontId="0" fillId="0" borderId="0" xfId="0"/>
    <xf numFmtId="0" fontId="0" fillId="0" borderId="0" xfId="0" applyFill="1"/>
    <xf numFmtId="0" fontId="0" fillId="0" borderId="0" xfId="0"/>
    <xf numFmtId="0" fontId="0" fillId="0" borderId="0" xfId="0" applyAlignment="1">
      <alignment horizontal="center"/>
    </xf>
    <xf numFmtId="0" fontId="0" fillId="65" borderId="30" xfId="0" applyFill="1" applyBorder="1" applyAlignment="1">
      <alignment horizontal="center"/>
    </xf>
    <xf numFmtId="0" fontId="0" fillId="65" borderId="30" xfId="0" applyFill="1" applyBorder="1"/>
    <xf numFmtId="0" fontId="0" fillId="65" borderId="19" xfId="0" applyFill="1" applyBorder="1"/>
    <xf numFmtId="0" fontId="39" fillId="61" borderId="0" xfId="102" applyFont="1" applyFill="1" applyBorder="1" applyAlignment="1">
      <alignment vertical="center" wrapText="1"/>
    </xf>
    <xf numFmtId="0" fontId="51" fillId="0" borderId="23" xfId="2" applyFont="1" applyFill="1" applyBorder="1" applyAlignment="1">
      <alignment horizontal="center" vertical="center"/>
    </xf>
    <xf numFmtId="0" fontId="51" fillId="0" borderId="25" xfId="2" applyFont="1" applyFill="1" applyBorder="1" applyAlignment="1">
      <alignment horizontal="center" vertical="center"/>
    </xf>
    <xf numFmtId="0" fontId="51" fillId="0" borderId="21" xfId="2" applyFont="1" applyFill="1" applyBorder="1" applyAlignment="1">
      <alignment vertical="center"/>
    </xf>
    <xf numFmtId="0" fontId="51" fillId="0" borderId="26" xfId="2" applyFont="1" applyFill="1" applyBorder="1" applyAlignment="1">
      <alignment vertical="center"/>
    </xf>
    <xf numFmtId="0" fontId="52" fillId="0" borderId="19" xfId="2" applyFont="1" applyFill="1" applyBorder="1" applyAlignment="1">
      <alignment horizontal="center" vertical="center" wrapText="1"/>
    </xf>
    <xf numFmtId="0" fontId="53" fillId="0" borderId="20" xfId="2" applyNumberFormat="1" applyFont="1" applyFill="1" applyBorder="1" applyAlignment="1">
      <alignment horizontal="center" vertical="center" wrapText="1"/>
    </xf>
    <xf numFmtId="0" fontId="1" fillId="0" borderId="20" xfId="0" applyFont="1" applyFill="1" applyBorder="1" applyAlignment="1">
      <alignment wrapText="1"/>
    </xf>
    <xf numFmtId="4" fontId="53" fillId="0" borderId="23" xfId="2" applyNumberFormat="1" applyFont="1" applyFill="1" applyBorder="1" applyAlignment="1">
      <alignment horizontal="center" vertical="center"/>
    </xf>
    <xf numFmtId="0" fontId="53" fillId="0" borderId="27" xfId="2" applyNumberFormat="1" applyFont="1" applyFill="1" applyBorder="1" applyAlignment="1">
      <alignment horizontal="center" vertical="center" wrapText="1"/>
    </xf>
    <xf numFmtId="0" fontId="53" fillId="0" borderId="28" xfId="2" applyNumberFormat="1" applyFont="1" applyFill="1" applyBorder="1" applyAlignment="1">
      <alignment vertical="center" wrapText="1"/>
    </xf>
    <xf numFmtId="0" fontId="53" fillId="0" borderId="29" xfId="2" applyFont="1" applyFill="1" applyBorder="1" applyAlignment="1">
      <alignment horizontal="center" vertical="center"/>
    </xf>
    <xf numFmtId="0" fontId="52" fillId="0" borderId="20" xfId="2" applyFont="1" applyFill="1" applyBorder="1" applyAlignment="1">
      <alignment horizontal="center" vertical="center"/>
    </xf>
    <xf numFmtId="0" fontId="52" fillId="0" borderId="24" xfId="2" applyFont="1" applyFill="1" applyBorder="1" applyAlignment="1">
      <alignment horizontal="center" vertical="center"/>
    </xf>
    <xf numFmtId="0" fontId="1" fillId="0" borderId="20" xfId="0" applyFont="1" applyFill="1" applyBorder="1"/>
    <xf numFmtId="0" fontId="1" fillId="0" borderId="20" xfId="0" applyFont="1" applyFill="1" applyBorder="1" applyAlignment="1">
      <alignment horizontal="center"/>
    </xf>
    <xf numFmtId="176" fontId="1" fillId="0" borderId="20" xfId="0" applyNumberFormat="1" applyFont="1" applyFill="1" applyBorder="1"/>
    <xf numFmtId="2" fontId="1" fillId="0" borderId="20" xfId="0" applyNumberFormat="1" applyFont="1" applyFill="1" applyBorder="1"/>
    <xf numFmtId="0" fontId="16" fillId="0" borderId="20" xfId="0" applyFont="1" applyBorder="1"/>
    <xf numFmtId="10" fontId="50" fillId="0" borderId="20" xfId="1" applyNumberFormat="1" applyFont="1" applyBorder="1" applyAlignment="1">
      <alignment horizontal="center" wrapText="1"/>
    </xf>
    <xf numFmtId="10" fontId="0" fillId="0" borderId="20" xfId="0" applyNumberFormat="1" applyBorder="1" applyAlignment="1">
      <alignment horizontal="center"/>
    </xf>
    <xf numFmtId="17" fontId="0" fillId="0" borderId="20" xfId="0" applyNumberFormat="1" applyBorder="1" applyAlignment="1">
      <alignment horizontal="center"/>
    </xf>
    <xf numFmtId="0" fontId="41" fillId="0" borderId="35" xfId="102" applyBorder="1"/>
    <xf numFmtId="0" fontId="41" fillId="0" borderId="36" xfId="102" applyBorder="1"/>
    <xf numFmtId="0" fontId="41" fillId="0" borderId="36" xfId="102" applyBorder="1" applyAlignment="1">
      <alignment horizontal="center"/>
    </xf>
    <xf numFmtId="0" fontId="41" fillId="0" borderId="36" xfId="102" applyFill="1" applyBorder="1"/>
    <xf numFmtId="0" fontId="41" fillId="0" borderId="37" xfId="102" applyBorder="1"/>
    <xf numFmtId="0" fontId="41" fillId="0" borderId="0" xfId="102"/>
    <xf numFmtId="0" fontId="41" fillId="0" borderId="22" xfId="102" applyBorder="1"/>
    <xf numFmtId="0" fontId="41" fillId="0" borderId="0" xfId="102" applyBorder="1"/>
    <xf numFmtId="0" fontId="41" fillId="0" borderId="0" xfId="102" applyBorder="1" applyAlignment="1">
      <alignment horizontal="center"/>
    </xf>
    <xf numFmtId="0" fontId="41" fillId="0" borderId="0" xfId="102" applyFill="1" applyBorder="1"/>
    <xf numFmtId="0" fontId="41" fillId="0" borderId="39" xfId="102" applyBorder="1"/>
    <xf numFmtId="169" fontId="37" fillId="0" borderId="44" xfId="102" applyNumberFormat="1" applyFont="1" applyFill="1" applyBorder="1" applyAlignment="1">
      <alignment vertical="center"/>
    </xf>
    <xf numFmtId="169" fontId="37" fillId="0" borderId="46" xfId="102" applyNumberFormat="1" applyFont="1" applyFill="1" applyBorder="1" applyAlignment="1">
      <alignment vertical="center"/>
    </xf>
    <xf numFmtId="169" fontId="37" fillId="66" borderId="46" xfId="102" applyNumberFormat="1" applyFont="1" applyFill="1" applyBorder="1" applyAlignment="1">
      <alignment vertical="center"/>
    </xf>
    <xf numFmtId="169" fontId="37" fillId="66" borderId="49" xfId="102" applyNumberFormat="1" applyFont="1" applyFill="1" applyBorder="1" applyAlignment="1">
      <alignment vertical="center"/>
    </xf>
    <xf numFmtId="0" fontId="37" fillId="0" borderId="24" xfId="102" applyFont="1" applyBorder="1" applyAlignment="1">
      <alignment horizontal="center" vertical="center" wrapText="1"/>
    </xf>
    <xf numFmtId="0" fontId="37" fillId="0" borderId="44" xfId="102" applyFont="1" applyBorder="1" applyAlignment="1">
      <alignment horizontal="center" vertical="center" wrapText="1"/>
    </xf>
    <xf numFmtId="0" fontId="37" fillId="0" borderId="24" xfId="102" applyFont="1" applyFill="1" applyBorder="1" applyAlignment="1">
      <alignment horizontal="center" vertical="center" wrapText="1"/>
    </xf>
    <xf numFmtId="0" fontId="37" fillId="0" borderId="45" xfId="102" applyFont="1" applyBorder="1" applyAlignment="1">
      <alignment horizontal="center" vertical="center"/>
    </xf>
    <xf numFmtId="0" fontId="28" fillId="0" borderId="20" xfId="102" applyFont="1" applyBorder="1" applyAlignment="1">
      <alignment horizontal="center" vertical="center"/>
    </xf>
    <xf numFmtId="0" fontId="41" fillId="0" borderId="20" xfId="102" applyBorder="1" applyAlignment="1">
      <alignment horizontal="center"/>
    </xf>
    <xf numFmtId="9" fontId="0" fillId="0" borderId="20" xfId="1430" applyFont="1" applyBorder="1" applyAlignment="1">
      <alignment horizontal="center"/>
    </xf>
    <xf numFmtId="169" fontId="0" fillId="0" borderId="20" xfId="390" applyFont="1" applyBorder="1" applyAlignment="1">
      <alignment horizontal="center"/>
    </xf>
    <xf numFmtId="169" fontId="0" fillId="0" borderId="46" xfId="390" applyFont="1" applyBorder="1" applyAlignment="1">
      <alignment horizontal="center"/>
    </xf>
    <xf numFmtId="9" fontId="28" fillId="0" borderId="20" xfId="1430" applyFont="1" applyFill="1" applyBorder="1" applyAlignment="1">
      <alignment horizontal="center"/>
    </xf>
    <xf numFmtId="0" fontId="37" fillId="0" borderId="55" xfId="102" applyFont="1" applyBorder="1" applyAlignment="1">
      <alignment horizontal="center" vertical="center"/>
    </xf>
    <xf numFmtId="0" fontId="37" fillId="0" borderId="56" xfId="102" applyFont="1" applyBorder="1" applyAlignment="1">
      <alignment horizontal="center" vertical="center"/>
    </xf>
    <xf numFmtId="0" fontId="37" fillId="0" borderId="43" xfId="102" applyFont="1" applyBorder="1" applyAlignment="1">
      <alignment horizontal="center" vertical="center"/>
    </xf>
    <xf numFmtId="0" fontId="28" fillId="0" borderId="20" xfId="102" applyFont="1" applyBorder="1" applyAlignment="1">
      <alignment vertical="center"/>
    </xf>
    <xf numFmtId="169" fontId="28" fillId="0" borderId="46" xfId="102" applyNumberFormat="1" applyFont="1" applyBorder="1" applyAlignment="1">
      <alignment vertical="center"/>
    </xf>
    <xf numFmtId="44" fontId="41" fillId="0" borderId="46" xfId="102" applyNumberFormat="1" applyBorder="1"/>
    <xf numFmtId="169" fontId="37" fillId="66" borderId="49" xfId="102" applyNumberFormat="1" applyFont="1" applyFill="1" applyBorder="1"/>
    <xf numFmtId="0" fontId="41" fillId="0" borderId="0" xfId="102" applyAlignment="1">
      <alignment horizontal="center"/>
    </xf>
    <xf numFmtId="0" fontId="28" fillId="0" borderId="20" xfId="102" applyFont="1" applyFill="1" applyBorder="1" applyAlignment="1">
      <alignment vertical="center"/>
    </xf>
    <xf numFmtId="169" fontId="37" fillId="0" borderId="46" xfId="102" applyNumberFormat="1" applyFont="1" applyBorder="1" applyAlignment="1">
      <alignment vertical="center"/>
    </xf>
    <xf numFmtId="0" fontId="28" fillId="0" borderId="48" xfId="102" applyFont="1" applyBorder="1" applyAlignment="1">
      <alignment horizontal="left"/>
    </xf>
    <xf numFmtId="44" fontId="37" fillId="0" borderId="49" xfId="102" applyNumberFormat="1" applyFont="1" applyBorder="1"/>
    <xf numFmtId="0" fontId="41" fillId="0" borderId="0" xfId="102" applyFill="1"/>
    <xf numFmtId="49" fontId="41" fillId="61" borderId="35" xfId="102" applyNumberFormat="1" applyFill="1" applyBorder="1" applyAlignment="1">
      <alignment horizontal="center"/>
    </xf>
    <xf numFmtId="0" fontId="38" fillId="61" borderId="36" xfId="102" applyFont="1" applyFill="1" applyBorder="1" applyAlignment="1">
      <alignment vertical="distributed" wrapText="1"/>
    </xf>
    <xf numFmtId="0" fontId="38" fillId="61" borderId="37" xfId="102" applyFont="1" applyFill="1" applyBorder="1" applyAlignment="1">
      <alignment vertical="distributed" wrapText="1"/>
    </xf>
    <xf numFmtId="0" fontId="41" fillId="0" borderId="0" xfId="102" applyAlignment="1">
      <alignment horizontal="center" vertical="center"/>
    </xf>
    <xf numFmtId="49" fontId="38" fillId="61" borderId="22" xfId="102" applyNumberFormat="1" applyFont="1" applyFill="1" applyBorder="1" applyAlignment="1">
      <alignment horizontal="center" vertical="distributed" wrapText="1"/>
    </xf>
    <xf numFmtId="0" fontId="38" fillId="61" borderId="39" xfId="102" applyFont="1" applyFill="1" applyBorder="1" applyAlignment="1">
      <alignment vertical="distributed" wrapText="1"/>
    </xf>
    <xf numFmtId="49" fontId="41" fillId="61" borderId="22" xfId="102" applyNumberFormat="1" applyFill="1" applyBorder="1" applyAlignment="1">
      <alignment horizontal="center"/>
    </xf>
    <xf numFmtId="0" fontId="38" fillId="61" borderId="39" xfId="102" applyFont="1" applyFill="1" applyBorder="1" applyAlignment="1"/>
    <xf numFmtId="0" fontId="18" fillId="0" borderId="0" xfId="102" applyFont="1" applyAlignment="1">
      <alignment horizontal="center" vertical="center"/>
    </xf>
    <xf numFmtId="0" fontId="18" fillId="0" borderId="0" xfId="102" applyFont="1"/>
    <xf numFmtId="0" fontId="28" fillId="61" borderId="22" xfId="102" applyNumberFormat="1" applyFont="1" applyFill="1" applyBorder="1" applyAlignment="1"/>
    <xf numFmtId="49" fontId="28" fillId="61" borderId="0" xfId="102" applyNumberFormat="1" applyFont="1" applyFill="1" applyBorder="1" applyAlignment="1"/>
    <xf numFmtId="0" fontId="38" fillId="61" borderId="0" xfId="102" applyFont="1" applyFill="1" applyBorder="1" applyAlignment="1">
      <alignment vertical="distributed" wrapText="1"/>
    </xf>
    <xf numFmtId="0" fontId="54" fillId="61" borderId="67" xfId="102" applyFont="1" applyFill="1" applyBorder="1" applyAlignment="1">
      <alignment horizontal="right"/>
    </xf>
    <xf numFmtId="0" fontId="37" fillId="61" borderId="76" xfId="102" applyFont="1" applyFill="1" applyBorder="1" applyAlignment="1">
      <alignment horizontal="center" vertical="center" wrapText="1"/>
    </xf>
    <xf numFmtId="0" fontId="37" fillId="61" borderId="78" xfId="102" applyFont="1" applyFill="1" applyBorder="1" applyAlignment="1">
      <alignment horizontal="center" vertical="center" wrapText="1"/>
    </xf>
    <xf numFmtId="8" fontId="18" fillId="0" borderId="0" xfId="102" applyNumberFormat="1" applyFont="1" applyAlignment="1">
      <alignment horizontal="center" vertical="center"/>
    </xf>
    <xf numFmtId="49" fontId="41" fillId="0" borderId="68" xfId="102" applyNumberFormat="1" applyBorder="1" applyAlignment="1">
      <alignment horizontal="center" vertical="center"/>
    </xf>
    <xf numFmtId="0" fontId="41" fillId="0" borderId="70" xfId="102" applyBorder="1" applyAlignment="1">
      <alignment horizontal="justify" vertical="center"/>
    </xf>
    <xf numFmtId="0" fontId="41" fillId="0" borderId="70" xfId="102" applyBorder="1" applyAlignment="1">
      <alignment horizontal="center" vertical="center"/>
    </xf>
    <xf numFmtId="0" fontId="41" fillId="0" borderId="70" xfId="102" applyBorder="1" applyAlignment="1">
      <alignment vertical="center"/>
    </xf>
    <xf numFmtId="4" fontId="41" fillId="0" borderId="70" xfId="102" applyNumberFormat="1" applyBorder="1" applyAlignment="1">
      <alignment vertical="center"/>
    </xf>
    <xf numFmtId="0" fontId="41" fillId="0" borderId="79" xfId="102" applyBorder="1" applyAlignment="1">
      <alignment vertical="center"/>
    </xf>
    <xf numFmtId="0" fontId="18" fillId="0" borderId="0" xfId="102" applyFont="1" applyAlignment="1">
      <alignment horizontal="center" vertical="center" wrapText="1"/>
    </xf>
    <xf numFmtId="0" fontId="18" fillId="0" borderId="0" xfId="102" applyFont="1" applyAlignment="1">
      <alignment horizontal="center" wrapText="1"/>
    </xf>
    <xf numFmtId="0" fontId="28" fillId="0" borderId="0" xfId="102" applyFont="1" applyAlignment="1">
      <alignment horizontal="center" wrapText="1"/>
    </xf>
    <xf numFmtId="0" fontId="55" fillId="0" borderId="0" xfId="102" applyFont="1" applyAlignment="1">
      <alignment horizontal="center" wrapText="1"/>
    </xf>
    <xf numFmtId="49" fontId="37" fillId="67" borderId="72" xfId="102" applyNumberFormat="1" applyFont="1" applyFill="1" applyBorder="1" applyAlignment="1">
      <alignment horizontal="center" vertical="center"/>
    </xf>
    <xf numFmtId="0" fontId="37" fillId="67" borderId="73" xfId="102" applyFont="1" applyFill="1" applyBorder="1" applyAlignment="1">
      <alignment horizontal="justify" vertical="center"/>
    </xf>
    <xf numFmtId="0" fontId="37" fillId="67" borderId="73" xfId="102" applyFont="1" applyFill="1" applyBorder="1" applyAlignment="1">
      <alignment horizontal="center" vertical="center"/>
    </xf>
    <xf numFmtId="0" fontId="37" fillId="67" borderId="73" xfId="102" applyFont="1" applyFill="1" applyBorder="1" applyAlignment="1">
      <alignment vertical="center"/>
    </xf>
    <xf numFmtId="4" fontId="37" fillId="67" borderId="73" xfId="102" applyNumberFormat="1" applyFont="1" applyFill="1" applyBorder="1" applyAlignment="1">
      <alignment vertical="center"/>
    </xf>
    <xf numFmtId="4" fontId="37" fillId="67" borderId="80" xfId="102" applyNumberFormat="1" applyFont="1" applyFill="1" applyBorder="1" applyAlignment="1">
      <alignment vertical="center"/>
    </xf>
    <xf numFmtId="165" fontId="0" fillId="0" borderId="0" xfId="1671" applyFont="1"/>
    <xf numFmtId="0" fontId="55" fillId="0" borderId="0" xfId="102" applyFont="1"/>
    <xf numFmtId="49" fontId="18" fillId="0" borderId="72" xfId="102" applyNumberFormat="1" applyFont="1" applyFill="1" applyBorder="1" applyAlignment="1">
      <alignment horizontal="center" vertical="center"/>
    </xf>
    <xf numFmtId="0" fontId="18" fillId="0" borderId="73" xfId="102" applyFont="1" applyFill="1" applyBorder="1" applyAlignment="1">
      <alignment horizontal="justify" vertical="center"/>
    </xf>
    <xf numFmtId="0" fontId="18" fillId="0" borderId="73" xfId="102" applyFont="1" applyFill="1" applyBorder="1" applyAlignment="1">
      <alignment horizontal="center" vertical="center" wrapText="1"/>
    </xf>
    <xf numFmtId="0" fontId="18" fillId="0" borderId="73" xfId="102" applyFont="1" applyFill="1" applyBorder="1" applyAlignment="1">
      <alignment horizontal="center" vertical="center"/>
    </xf>
    <xf numFmtId="4" fontId="18" fillId="0" borderId="73" xfId="102" applyNumberFormat="1" applyFont="1" applyFill="1" applyBorder="1" applyAlignment="1">
      <alignment vertical="center"/>
    </xf>
    <xf numFmtId="165" fontId="18" fillId="0" borderId="0" xfId="1671" applyFont="1" applyFill="1" applyBorder="1" applyAlignment="1">
      <alignment vertical="center"/>
    </xf>
    <xf numFmtId="4" fontId="18" fillId="0" borderId="80" xfId="102" applyNumberFormat="1" applyFont="1" applyFill="1" applyBorder="1" applyAlignment="1">
      <alignment vertical="center"/>
    </xf>
    <xf numFmtId="4" fontId="18" fillId="68" borderId="0" xfId="102" applyNumberFormat="1" applyFont="1" applyFill="1" applyAlignment="1">
      <alignment horizontal="center" vertical="center"/>
    </xf>
    <xf numFmtId="4" fontId="18" fillId="0" borderId="0" xfId="102" applyNumberFormat="1" applyFont="1" applyAlignment="1">
      <alignment horizontal="center" vertical="center"/>
    </xf>
    <xf numFmtId="4" fontId="18" fillId="0" borderId="0" xfId="102" applyNumberFormat="1" applyFont="1" applyAlignment="1">
      <alignment vertical="center"/>
    </xf>
    <xf numFmtId="4" fontId="18" fillId="0" borderId="0" xfId="102" applyNumberFormat="1" applyFont="1"/>
    <xf numFmtId="4" fontId="55" fillId="0" borderId="0" xfId="102" applyNumberFormat="1" applyFont="1"/>
    <xf numFmtId="165" fontId="18" fillId="0" borderId="73" xfId="1671" applyFont="1" applyFill="1" applyBorder="1" applyAlignment="1">
      <alignment vertical="center"/>
    </xf>
    <xf numFmtId="165" fontId="18" fillId="0" borderId="73" xfId="102" applyNumberFormat="1" applyFont="1" applyFill="1" applyBorder="1" applyAlignment="1">
      <alignment vertical="center"/>
    </xf>
    <xf numFmtId="0" fontId="28" fillId="0" borderId="0" xfId="102" applyFont="1" applyAlignment="1">
      <alignment horizontal="center" vertical="center"/>
    </xf>
    <xf numFmtId="49" fontId="18" fillId="0" borderId="72" xfId="102" applyNumberFormat="1" applyFont="1" applyBorder="1" applyAlignment="1">
      <alignment horizontal="center" vertical="center"/>
    </xf>
    <xf numFmtId="0" fontId="18" fillId="0" borderId="0" xfId="102" applyFont="1" applyBorder="1" applyAlignment="1">
      <alignment horizontal="justify" vertical="center"/>
    </xf>
    <xf numFmtId="0" fontId="18" fillId="0" borderId="73" xfId="102" applyFont="1" applyBorder="1" applyAlignment="1">
      <alignment horizontal="center" vertical="center"/>
    </xf>
    <xf numFmtId="4" fontId="18" fillId="0" borderId="73" xfId="102" applyNumberFormat="1" applyFont="1" applyBorder="1" applyAlignment="1">
      <alignment vertical="center"/>
    </xf>
    <xf numFmtId="165" fontId="18" fillId="0" borderId="73" xfId="102" applyNumberFormat="1" applyFont="1" applyBorder="1" applyAlignment="1">
      <alignment vertical="center"/>
    </xf>
    <xf numFmtId="4" fontId="18" fillId="0" borderId="80" xfId="102" applyNumberFormat="1" applyFont="1" applyBorder="1" applyAlignment="1">
      <alignment vertical="center"/>
    </xf>
    <xf numFmtId="0" fontId="18" fillId="0" borderId="73" xfId="102" applyFont="1" applyBorder="1" applyAlignment="1">
      <alignment horizontal="justify" vertical="center"/>
    </xf>
    <xf numFmtId="0" fontId="18" fillId="0" borderId="0" xfId="102" applyFont="1" applyFill="1" applyBorder="1" applyAlignment="1">
      <alignment horizontal="justify" vertical="center"/>
    </xf>
    <xf numFmtId="0" fontId="18" fillId="0" borderId="77" xfId="102" applyFont="1" applyFill="1" applyBorder="1" applyAlignment="1">
      <alignment horizontal="justify" vertical="center"/>
    </xf>
    <xf numFmtId="4" fontId="37" fillId="67" borderId="37" xfId="102" applyNumberFormat="1" applyFont="1" applyFill="1" applyBorder="1" applyAlignment="1">
      <alignment vertical="center"/>
    </xf>
    <xf numFmtId="165" fontId="41" fillId="0" borderId="0" xfId="102" applyNumberFormat="1"/>
    <xf numFmtId="0" fontId="28" fillId="0" borderId="0" xfId="102" applyFont="1" applyAlignment="1">
      <alignment horizontal="center" vertical="center" wrapText="1"/>
    </xf>
    <xf numFmtId="4" fontId="41" fillId="0" borderId="0" xfId="102" applyNumberFormat="1" applyAlignment="1">
      <alignment horizontal="center" vertical="center"/>
    </xf>
    <xf numFmtId="4" fontId="28" fillId="0" borderId="0" xfId="102" applyNumberFormat="1" applyFont="1" applyAlignment="1">
      <alignment horizontal="center" vertical="center"/>
    </xf>
    <xf numFmtId="0" fontId="44" fillId="0" borderId="20" xfId="102" applyFont="1" applyBorder="1" applyAlignment="1">
      <alignment horizontal="center" vertical="center" wrapText="1"/>
    </xf>
    <xf numFmtId="0" fontId="36" fillId="0" borderId="20" xfId="102" applyFont="1" applyBorder="1" applyAlignment="1">
      <alignment horizontal="center" vertical="center"/>
    </xf>
    <xf numFmtId="0" fontId="41" fillId="0" borderId="20" xfId="102" applyBorder="1" applyAlignment="1">
      <alignment horizontal="left" vertical="center"/>
    </xf>
    <xf numFmtId="2" fontId="28" fillId="0" borderId="20" xfId="1421" applyNumberFormat="1" applyFont="1" applyBorder="1" applyAlignment="1">
      <alignment horizontal="center" vertical="center"/>
    </xf>
    <xf numFmtId="2" fontId="0" fillId="0" borderId="20" xfId="1421" applyNumberFormat="1" applyFont="1" applyBorder="1" applyAlignment="1">
      <alignment horizontal="center" vertical="center"/>
    </xf>
    <xf numFmtId="10" fontId="36" fillId="0" borderId="20" xfId="1421" applyNumberFormat="1" applyFont="1" applyBorder="1" applyAlignment="1">
      <alignment horizontal="center" vertical="center"/>
    </xf>
    <xf numFmtId="0" fontId="41" fillId="0" borderId="0" xfId="102" applyAlignment="1">
      <alignment wrapText="1"/>
    </xf>
    <xf numFmtId="0" fontId="41" fillId="0" borderId="0" xfId="102" applyAlignment="1">
      <alignment horizontal="left" vertical="center"/>
    </xf>
    <xf numFmtId="0" fontId="41" fillId="0" borderId="20" xfId="102" applyBorder="1" applyAlignment="1">
      <alignment horizontal="left" vertical="center" wrapText="1"/>
    </xf>
    <xf numFmtId="0" fontId="28" fillId="0" borderId="20" xfId="102" applyFont="1" applyBorder="1" applyAlignment="1">
      <alignment horizontal="left" vertical="center" wrapText="1"/>
    </xf>
    <xf numFmtId="0" fontId="37" fillId="0" borderId="0" xfId="102" applyFont="1" applyAlignment="1">
      <alignment horizontal="center" vertical="center"/>
    </xf>
    <xf numFmtId="0" fontId="41" fillId="0" borderId="0" xfId="102" applyFill="1" applyAlignment="1">
      <alignment horizontal="left" vertical="center"/>
    </xf>
    <xf numFmtId="0" fontId="41" fillId="0" borderId="0" xfId="102" applyFill="1" applyAlignment="1">
      <alignment horizontal="center" vertical="center"/>
    </xf>
    <xf numFmtId="2" fontId="57" fillId="61" borderId="35" xfId="1673" applyFont="1" applyFill="1" applyBorder="1" applyAlignment="1">
      <alignment horizontal="center" vertical="center" wrapText="1"/>
    </xf>
    <xf numFmtId="2" fontId="57" fillId="61" borderId="36" xfId="1673" applyFont="1" applyFill="1" applyBorder="1" applyAlignment="1">
      <alignment vertical="center" wrapText="1"/>
    </xf>
    <xf numFmtId="2" fontId="28" fillId="61" borderId="36" xfId="1673" applyFont="1" applyFill="1" applyBorder="1" applyAlignment="1">
      <alignment horizontal="center" vertical="center" wrapText="1"/>
    </xf>
    <xf numFmtId="2" fontId="28" fillId="61" borderId="36" xfId="1673" applyFont="1" applyFill="1" applyBorder="1" applyAlignment="1">
      <alignment vertical="center" wrapText="1"/>
    </xf>
    <xf numFmtId="2" fontId="28" fillId="61" borderId="37" xfId="1673" applyFont="1" applyFill="1" applyBorder="1" applyAlignment="1">
      <alignment vertical="center" wrapText="1"/>
    </xf>
    <xf numFmtId="0" fontId="28" fillId="0" borderId="0" xfId="79"/>
    <xf numFmtId="2" fontId="57" fillId="61" borderId="22" xfId="1673" applyFont="1" applyFill="1" applyBorder="1" applyAlignment="1">
      <alignment horizontal="center" vertical="center" wrapText="1"/>
    </xf>
    <xf numFmtId="2" fontId="57" fillId="61" borderId="0" xfId="1673" applyFont="1" applyFill="1" applyBorder="1" applyAlignment="1">
      <alignment vertical="center" wrapText="1"/>
    </xf>
    <xf numFmtId="2" fontId="28" fillId="61" borderId="0" xfId="1673" applyFont="1" applyFill="1" applyBorder="1" applyAlignment="1">
      <alignment horizontal="center" vertical="center" wrapText="1"/>
    </xf>
    <xf numFmtId="2" fontId="28" fillId="61" borderId="0" xfId="1673" applyFont="1" applyFill="1" applyBorder="1" applyAlignment="1">
      <alignment vertical="center" wrapText="1"/>
    </xf>
    <xf numFmtId="2" fontId="28" fillId="61" borderId="39" xfId="1673" applyFont="1" applyFill="1" applyBorder="1" applyAlignment="1">
      <alignment vertical="center" wrapText="1"/>
    </xf>
    <xf numFmtId="0" fontId="59" fillId="61" borderId="22" xfId="1674" applyFont="1" applyFill="1" applyBorder="1"/>
    <xf numFmtId="0" fontId="59" fillId="61" borderId="0" xfId="1674" applyFont="1" applyFill="1" applyBorder="1"/>
    <xf numFmtId="0" fontId="59" fillId="61" borderId="39" xfId="1674" applyFont="1" applyFill="1" applyBorder="1"/>
    <xf numFmtId="0" fontId="60" fillId="61" borderId="0" xfId="1674" applyFont="1" applyFill="1" applyBorder="1" applyAlignment="1">
      <alignment horizontal="center" vertical="center" wrapText="1"/>
    </xf>
    <xf numFmtId="0" fontId="60" fillId="0" borderId="0" xfId="1674" applyFont="1" applyFill="1" applyBorder="1" applyAlignment="1">
      <alignment horizontal="center" vertical="center" wrapText="1"/>
    </xf>
    <xf numFmtId="0" fontId="59" fillId="0" borderId="0" xfId="1674" applyFont="1" applyFill="1" applyBorder="1" applyAlignment="1">
      <alignment horizontal="center" wrapText="1"/>
    </xf>
    <xf numFmtId="0" fontId="60" fillId="61" borderId="0" xfId="1674" applyFont="1" applyFill="1" applyBorder="1" applyAlignment="1">
      <alignment horizontal="center"/>
    </xf>
    <xf numFmtId="0" fontId="61" fillId="61" borderId="0" xfId="1674" applyFont="1" applyFill="1" applyBorder="1"/>
    <xf numFmtId="10" fontId="61" fillId="61" borderId="0" xfId="1674" applyNumberFormat="1" applyFont="1" applyFill="1" applyBorder="1" applyAlignment="1">
      <alignment horizontal="center"/>
    </xf>
    <xf numFmtId="10" fontId="61" fillId="0" borderId="0" xfId="1674" applyNumberFormat="1" applyFont="1" applyFill="1" applyBorder="1" applyAlignment="1">
      <alignment horizontal="center"/>
    </xf>
    <xf numFmtId="10" fontId="61" fillId="61" borderId="0" xfId="1674" applyNumberFormat="1" applyFont="1" applyFill="1" applyBorder="1"/>
    <xf numFmtId="177" fontId="61" fillId="61" borderId="0" xfId="1674" applyNumberFormat="1" applyFont="1" applyFill="1" applyBorder="1"/>
    <xf numFmtId="10" fontId="62" fillId="61" borderId="0" xfId="1674" applyNumberFormat="1" applyFont="1" applyFill="1" applyBorder="1" applyAlignment="1">
      <alignment horizontal="center"/>
    </xf>
    <xf numFmtId="10" fontId="62" fillId="0" borderId="0" xfId="1674" applyNumberFormat="1" applyFont="1" applyFill="1" applyBorder="1" applyAlignment="1">
      <alignment horizontal="center"/>
    </xf>
    <xf numFmtId="49" fontId="63" fillId="61" borderId="22" xfId="1673" applyNumberFormat="1" applyFont="1" applyFill="1" applyBorder="1" applyAlignment="1">
      <alignment horizontal="left" vertical="top"/>
    </xf>
    <xf numFmtId="49" fontId="63" fillId="61" borderId="0" xfId="1673" applyNumberFormat="1" applyFont="1" applyFill="1" applyBorder="1" applyAlignment="1">
      <alignment horizontal="left" vertical="top" wrapText="1"/>
    </xf>
    <xf numFmtId="2" fontId="64" fillId="61" borderId="0" xfId="1673" applyFont="1" applyFill="1" applyBorder="1" applyAlignment="1">
      <alignment horizontal="justify" vertical="top" wrapText="1"/>
    </xf>
    <xf numFmtId="4" fontId="64" fillId="61" borderId="0" xfId="1673" applyNumberFormat="1" applyFont="1" applyFill="1" applyBorder="1" applyAlignment="1">
      <alignment vertical="top" wrapText="1"/>
    </xf>
    <xf numFmtId="2" fontId="64" fillId="61" borderId="39" xfId="1673" applyFont="1" applyFill="1" applyBorder="1" applyAlignment="1">
      <alignment vertical="top" wrapText="1"/>
    </xf>
    <xf numFmtId="49" fontId="63" fillId="61" borderId="22" xfId="1673" applyNumberFormat="1" applyFont="1" applyFill="1" applyBorder="1" applyAlignment="1">
      <alignment horizontal="left" vertical="top" wrapText="1"/>
    </xf>
    <xf numFmtId="49" fontId="63" fillId="61" borderId="22" xfId="1673" applyNumberFormat="1" applyFont="1" applyFill="1" applyBorder="1" applyAlignment="1">
      <alignment horizontal="right" vertical="top" wrapText="1"/>
    </xf>
    <xf numFmtId="49" fontId="63" fillId="61" borderId="0" xfId="1673" applyNumberFormat="1" applyFont="1" applyFill="1" applyBorder="1" applyAlignment="1">
      <alignment horizontal="left" vertical="top"/>
    </xf>
    <xf numFmtId="49" fontId="63" fillId="61" borderId="0" xfId="1673" applyNumberFormat="1" applyFont="1" applyFill="1" applyBorder="1" applyAlignment="1">
      <alignment horizontal="left"/>
    </xf>
    <xf numFmtId="2" fontId="64" fillId="61" borderId="0" xfId="1673" applyFont="1" applyFill="1" applyBorder="1" applyAlignment="1">
      <alignment vertical="top" wrapText="1"/>
    </xf>
    <xf numFmtId="2" fontId="18" fillId="61" borderId="0" xfId="1673" applyFont="1" applyFill="1" applyBorder="1">
      <alignment vertical="center"/>
    </xf>
    <xf numFmtId="49" fontId="63" fillId="61" borderId="22" xfId="1673" applyNumberFormat="1" applyFont="1" applyFill="1" applyBorder="1" applyAlignment="1">
      <alignment horizontal="right" wrapText="1"/>
    </xf>
    <xf numFmtId="4" fontId="64" fillId="61" borderId="0" xfId="1673" applyNumberFormat="1" applyFont="1" applyFill="1" applyBorder="1" applyAlignment="1">
      <alignment wrapText="1"/>
    </xf>
    <xf numFmtId="2" fontId="64" fillId="61" borderId="39" xfId="1673" applyFont="1" applyFill="1" applyBorder="1" applyAlignment="1">
      <alignment wrapText="1"/>
    </xf>
    <xf numFmtId="4" fontId="64" fillId="61" borderId="0" xfId="102" applyNumberFormat="1" applyFont="1" applyFill="1" applyBorder="1" applyAlignment="1">
      <alignment vertical="top" wrapText="1"/>
    </xf>
    <xf numFmtId="0" fontId="64" fillId="61" borderId="39" xfId="102" applyFont="1" applyFill="1" applyBorder="1" applyAlignment="1">
      <alignment vertical="top" wrapText="1"/>
    </xf>
    <xf numFmtId="0" fontId="66" fillId="61" borderId="0" xfId="102" applyFont="1" applyFill="1" applyBorder="1" applyAlignment="1">
      <alignment horizontal="left" vertical="top" wrapText="1"/>
    </xf>
    <xf numFmtId="0" fontId="66" fillId="61" borderId="39" xfId="102" applyFont="1" applyFill="1" applyBorder="1" applyAlignment="1">
      <alignment horizontal="left" vertical="top" wrapText="1"/>
    </xf>
    <xf numFmtId="49" fontId="63" fillId="61" borderId="65" xfId="1673" applyNumberFormat="1" applyFont="1" applyFill="1" applyBorder="1" applyAlignment="1">
      <alignment horizontal="left" vertical="top" wrapText="1"/>
    </xf>
    <xf numFmtId="0" fontId="66" fillId="61" borderId="66" xfId="102" applyFont="1" applyFill="1" applyBorder="1" applyAlignment="1">
      <alignment horizontal="left" vertical="top" wrapText="1"/>
    </xf>
    <xf numFmtId="0" fontId="66" fillId="61" borderId="67" xfId="102" applyFont="1" applyFill="1" applyBorder="1" applyAlignment="1">
      <alignment horizontal="left" vertical="top" wrapText="1"/>
    </xf>
    <xf numFmtId="49" fontId="63" fillId="61" borderId="35" xfId="1673" applyNumberFormat="1" applyFont="1" applyFill="1" applyBorder="1" applyAlignment="1">
      <alignment horizontal="left" vertical="top" wrapText="1"/>
    </xf>
    <xf numFmtId="0" fontId="66" fillId="61" borderId="36" xfId="102" applyFont="1" applyFill="1" applyBorder="1" applyAlignment="1">
      <alignment horizontal="left" vertical="top" wrapText="1"/>
    </xf>
    <xf numFmtId="0" fontId="66" fillId="61" borderId="37" xfId="102" applyFont="1" applyFill="1" applyBorder="1" applyAlignment="1">
      <alignment horizontal="left" vertical="top" wrapText="1"/>
    </xf>
    <xf numFmtId="49" fontId="63" fillId="61" borderId="22" xfId="1673" applyNumberFormat="1" applyFont="1" applyFill="1" applyBorder="1" applyAlignment="1">
      <alignment vertical="top" wrapText="1"/>
    </xf>
    <xf numFmtId="49" fontId="63" fillId="61" borderId="65" xfId="1673" applyNumberFormat="1" applyFont="1" applyFill="1" applyBorder="1" applyAlignment="1">
      <alignment horizontal="right" vertical="top" wrapText="1"/>
    </xf>
    <xf numFmtId="49" fontId="63" fillId="61" borderId="35" xfId="1673" applyNumberFormat="1" applyFont="1" applyFill="1" applyBorder="1" applyAlignment="1">
      <alignment horizontal="right" vertical="top" wrapText="1"/>
    </xf>
    <xf numFmtId="0" fontId="28" fillId="61" borderId="65" xfId="79" applyFill="1" applyBorder="1"/>
    <xf numFmtId="0" fontId="37" fillId="0" borderId="0" xfId="102" applyFont="1" applyBorder="1" applyAlignment="1">
      <alignment horizontal="center" vertical="center"/>
    </xf>
    <xf numFmtId="0" fontId="67" fillId="0" borderId="0" xfId="102" applyFont="1" applyBorder="1" applyAlignment="1">
      <alignment vertical="center"/>
    </xf>
    <xf numFmtId="0" fontId="41" fillId="0" borderId="0" xfId="102" applyBorder="1" applyAlignment="1">
      <alignment vertical="center"/>
    </xf>
    <xf numFmtId="0" fontId="41" fillId="0" borderId="0" xfId="102" applyBorder="1" applyAlignment="1">
      <alignment vertical="top"/>
    </xf>
    <xf numFmtId="0" fontId="41" fillId="0" borderId="0" xfId="102" applyAlignment="1">
      <alignment vertical="top"/>
    </xf>
    <xf numFmtId="0" fontId="37" fillId="0" borderId="0" xfId="102" applyFont="1" applyBorder="1" applyAlignment="1">
      <alignment vertical="top"/>
    </xf>
    <xf numFmtId="0" fontId="39" fillId="0" borderId="0" xfId="102" applyFont="1" applyBorder="1" applyAlignment="1">
      <alignment vertical="center"/>
    </xf>
    <xf numFmtId="0" fontId="37" fillId="0" borderId="0" xfId="102" applyFont="1" applyAlignment="1">
      <alignment vertical="center"/>
    </xf>
    <xf numFmtId="0" fontId="39" fillId="0" borderId="0" xfId="102" applyFont="1" applyAlignment="1">
      <alignment vertical="center"/>
    </xf>
    <xf numFmtId="0" fontId="28" fillId="0" borderId="0" xfId="102" applyFont="1" applyAlignment="1">
      <alignment vertical="center"/>
    </xf>
    <xf numFmtId="0" fontId="28" fillId="0" borderId="0" xfId="102" applyFont="1" applyAlignment="1">
      <alignment vertical="top"/>
    </xf>
    <xf numFmtId="0" fontId="67" fillId="0" borderId="0" xfId="102" applyFont="1" applyAlignment="1">
      <alignment vertical="center"/>
    </xf>
    <xf numFmtId="4" fontId="41" fillId="0" borderId="0" xfId="102" applyNumberFormat="1" applyAlignment="1">
      <alignment vertical="top"/>
    </xf>
    <xf numFmtId="0" fontId="41" fillId="0" borderId="0" xfId="102" applyAlignment="1">
      <alignment vertical="center"/>
    </xf>
    <xf numFmtId="4" fontId="70" fillId="0" borderId="19" xfId="2" applyNumberFormat="1" applyFont="1" applyFill="1" applyBorder="1" applyAlignment="1">
      <alignment horizontal="center" vertical="center"/>
    </xf>
    <xf numFmtId="0" fontId="72" fillId="61" borderId="35" xfId="102" applyFont="1" applyFill="1" applyBorder="1"/>
    <xf numFmtId="0" fontId="72" fillId="61" borderId="36" xfId="102" applyFont="1" applyFill="1" applyBorder="1" applyAlignment="1">
      <alignment horizontal="center"/>
    </xf>
    <xf numFmtId="0" fontId="72" fillId="61" borderId="36" xfId="102" applyFont="1" applyFill="1" applyBorder="1"/>
    <xf numFmtId="179" fontId="72" fillId="61" borderId="36" xfId="102" applyNumberFormat="1" applyFont="1" applyFill="1" applyBorder="1" applyAlignment="1">
      <alignment horizontal="center" vertical="center"/>
    </xf>
    <xf numFmtId="0" fontId="72" fillId="0" borderId="37" xfId="102" applyFont="1" applyBorder="1"/>
    <xf numFmtId="0" fontId="44" fillId="61" borderId="39" xfId="102" applyFont="1" applyFill="1" applyBorder="1" applyAlignment="1">
      <alignment horizontal="center" vertical="distributed" wrapText="1"/>
    </xf>
    <xf numFmtId="165" fontId="41" fillId="0" borderId="0" xfId="102" applyNumberFormat="1" applyAlignment="1">
      <alignment horizontal="center" vertical="center"/>
    </xf>
    <xf numFmtId="0" fontId="44" fillId="0" borderId="20" xfId="1676" applyFont="1" applyFill="1" applyBorder="1" applyAlignment="1" applyProtection="1">
      <alignment horizontal="center"/>
      <protection hidden="1"/>
    </xf>
    <xf numFmtId="0" fontId="72" fillId="61" borderId="19" xfId="1676" applyFont="1" applyFill="1" applyBorder="1" applyAlignment="1" applyProtection="1">
      <alignment horizontal="center" vertical="distributed" wrapText="1"/>
      <protection hidden="1"/>
    </xf>
    <xf numFmtId="0" fontId="44" fillId="0" borderId="20" xfId="1676" applyNumberFormat="1" applyFont="1" applyFill="1" applyBorder="1" applyAlignment="1" applyProtection="1">
      <alignment horizontal="center" vertical="center" wrapText="1"/>
      <protection hidden="1"/>
    </xf>
    <xf numFmtId="0" fontId="72" fillId="61" borderId="22" xfId="1676" applyFont="1" applyFill="1" applyBorder="1" applyProtection="1">
      <protection hidden="1"/>
    </xf>
    <xf numFmtId="0" fontId="72" fillId="61" borderId="0" xfId="1676" applyFont="1" applyFill="1" applyBorder="1" applyAlignment="1" applyProtection="1">
      <alignment horizontal="center"/>
      <protection hidden="1"/>
    </xf>
    <xf numFmtId="179" fontId="72" fillId="61" borderId="0" xfId="1640" applyNumberFormat="1" applyFont="1" applyFill="1" applyBorder="1" applyAlignment="1" applyProtection="1">
      <alignment horizontal="center" vertical="center"/>
      <protection hidden="1"/>
    </xf>
    <xf numFmtId="165" fontId="72" fillId="61" borderId="0" xfId="1640" applyFont="1" applyFill="1" applyBorder="1" applyProtection="1">
      <protection hidden="1"/>
    </xf>
    <xf numFmtId="165" fontId="72" fillId="61" borderId="39" xfId="1640" applyFont="1" applyFill="1" applyBorder="1" applyProtection="1">
      <protection hidden="1"/>
    </xf>
    <xf numFmtId="165" fontId="72" fillId="0" borderId="20" xfId="1640" applyFont="1" applyBorder="1" applyAlignment="1" applyProtection="1">
      <alignment horizontal="center"/>
      <protection hidden="1"/>
    </xf>
    <xf numFmtId="0" fontId="73" fillId="0" borderId="45" xfId="102" applyFont="1" applyBorder="1" applyAlignment="1">
      <alignment vertical="center"/>
    </xf>
    <xf numFmtId="0" fontId="72" fillId="0" borderId="20" xfId="1676" applyFont="1" applyBorder="1" applyAlignment="1" applyProtection="1">
      <alignment horizontal="center" vertical="center" wrapText="1"/>
      <protection hidden="1"/>
    </xf>
    <xf numFmtId="0" fontId="72" fillId="0" borderId="20" xfId="1676" quotePrefix="1" applyFont="1" applyBorder="1" applyAlignment="1" applyProtection="1">
      <alignment horizontal="center" vertical="center"/>
      <protection hidden="1"/>
    </xf>
    <xf numFmtId="179" fontId="72" fillId="0" borderId="20" xfId="1640" applyNumberFormat="1" applyFont="1" applyBorder="1" applyAlignment="1" applyProtection="1">
      <alignment horizontal="center" vertical="center"/>
      <protection hidden="1"/>
    </xf>
    <xf numFmtId="179" fontId="72" fillId="0" borderId="24" xfId="1640" applyNumberFormat="1" applyFont="1" applyBorder="1" applyAlignment="1" applyProtection="1">
      <alignment horizontal="center" vertical="center"/>
      <protection hidden="1"/>
    </xf>
    <xf numFmtId="165" fontId="72" fillId="0" borderId="20" xfId="1640" applyFont="1" applyBorder="1" applyAlignment="1" applyProtection="1">
      <alignment horizontal="right" vertical="center"/>
      <protection hidden="1"/>
    </xf>
    <xf numFmtId="165" fontId="72" fillId="0" borderId="20" xfId="1640" applyFont="1" applyBorder="1" applyAlignment="1" applyProtection="1">
      <alignment vertical="center"/>
      <protection hidden="1"/>
    </xf>
    <xf numFmtId="165" fontId="72" fillId="0" borderId="46" xfId="1640" applyFont="1" applyBorder="1" applyAlignment="1" applyProtection="1">
      <alignment vertical="center"/>
      <protection hidden="1"/>
    </xf>
    <xf numFmtId="0" fontId="44" fillId="0" borderId="45" xfId="1676" applyFont="1" applyBorder="1" applyProtection="1">
      <protection hidden="1"/>
    </xf>
    <xf numFmtId="165" fontId="44" fillId="0" borderId="46" xfId="1640" applyFont="1" applyBorder="1" applyProtection="1">
      <protection hidden="1"/>
    </xf>
    <xf numFmtId="0" fontId="72" fillId="0" borderId="22" xfId="1676" applyFont="1" applyBorder="1" applyProtection="1">
      <protection hidden="1"/>
    </xf>
    <xf numFmtId="0" fontId="72" fillId="0" borderId="0" xfId="1676" applyFont="1" applyBorder="1" applyAlignment="1" applyProtection="1">
      <alignment horizontal="center"/>
      <protection hidden="1"/>
    </xf>
    <xf numFmtId="179" fontId="72" fillId="0" borderId="0" xfId="1640" applyNumberFormat="1" applyFont="1" applyBorder="1" applyAlignment="1" applyProtection="1">
      <alignment horizontal="center" vertical="center"/>
      <protection hidden="1"/>
    </xf>
    <xf numFmtId="165" fontId="72" fillId="0" borderId="0" xfId="1640" applyFont="1" applyBorder="1" applyProtection="1">
      <protection hidden="1"/>
    </xf>
    <xf numFmtId="165" fontId="72" fillId="0" borderId="39" xfId="1640" applyFont="1" applyBorder="1" applyProtection="1">
      <protection hidden="1"/>
    </xf>
    <xf numFmtId="0" fontId="73" fillId="0" borderId="45" xfId="102" applyFont="1" applyBorder="1" applyAlignment="1">
      <alignment vertical="center" wrapText="1"/>
    </xf>
    <xf numFmtId="0" fontId="72" fillId="0" borderId="20" xfId="1676" applyFont="1" applyBorder="1" applyAlignment="1" applyProtection="1">
      <alignment horizontal="center" vertical="center"/>
      <protection hidden="1"/>
    </xf>
    <xf numFmtId="165" fontId="72" fillId="0" borderId="20" xfId="1675" applyFont="1" applyBorder="1" applyAlignment="1" applyProtection="1">
      <alignment horizontal="right" vertical="center"/>
      <protection hidden="1"/>
    </xf>
    <xf numFmtId="165" fontId="72" fillId="0" borderId="20" xfId="1675" applyFont="1" applyBorder="1" applyAlignment="1" applyProtection="1">
      <alignment vertical="center"/>
      <protection hidden="1"/>
    </xf>
    <xf numFmtId="0" fontId="72" fillId="61" borderId="59" xfId="1676" applyFont="1" applyFill="1" applyBorder="1" applyAlignment="1" applyProtection="1">
      <alignment horizontal="left" vertical="center" wrapText="1"/>
      <protection hidden="1"/>
    </xf>
    <xf numFmtId="0" fontId="44" fillId="61" borderId="59" xfId="1676" applyFont="1" applyFill="1" applyBorder="1" applyProtection="1">
      <protection hidden="1"/>
    </xf>
    <xf numFmtId="0" fontId="44" fillId="61" borderId="30" xfId="1676" applyFont="1" applyFill="1" applyBorder="1" applyAlignment="1" applyProtection="1">
      <alignment horizontal="center"/>
      <protection hidden="1"/>
    </xf>
    <xf numFmtId="0" fontId="72" fillId="61" borderId="30" xfId="1676" applyFont="1" applyFill="1" applyBorder="1" applyAlignment="1" applyProtection="1">
      <alignment horizontal="center"/>
      <protection hidden="1"/>
    </xf>
    <xf numFmtId="179" fontId="72" fillId="61" borderId="30" xfId="1640" applyNumberFormat="1" applyFont="1" applyFill="1" applyBorder="1" applyAlignment="1" applyProtection="1">
      <alignment horizontal="center" vertical="center"/>
      <protection hidden="1"/>
    </xf>
    <xf numFmtId="165" fontId="72" fillId="61" borderId="30" xfId="1640" applyFont="1" applyFill="1" applyBorder="1" applyProtection="1">
      <protection hidden="1"/>
    </xf>
    <xf numFmtId="165" fontId="72" fillId="61" borderId="60" xfId="1640" applyFont="1" applyFill="1" applyBorder="1" applyProtection="1">
      <protection hidden="1"/>
    </xf>
    <xf numFmtId="0" fontId="73" fillId="0" borderId="45" xfId="102" applyFont="1" applyBorder="1"/>
    <xf numFmtId="0" fontId="72" fillId="0" borderId="20" xfId="1676" applyFont="1" applyBorder="1" applyAlignment="1" applyProtection="1">
      <alignment horizontal="center"/>
      <protection hidden="1"/>
    </xf>
    <xf numFmtId="0" fontId="73" fillId="0" borderId="0" xfId="102" applyFont="1" applyBorder="1" applyAlignment="1">
      <alignment horizontal="center"/>
    </xf>
    <xf numFmtId="165" fontId="72" fillId="0" borderId="20" xfId="1640" applyFont="1" applyBorder="1" applyProtection="1">
      <protection hidden="1"/>
    </xf>
    <xf numFmtId="165" fontId="72" fillId="0" borderId="46" xfId="1640" applyFont="1" applyBorder="1" applyProtection="1">
      <protection hidden="1"/>
    </xf>
    <xf numFmtId="0" fontId="44" fillId="67" borderId="23" xfId="1676" applyFont="1" applyFill="1" applyBorder="1" applyAlignment="1" applyProtection="1">
      <alignment horizontal="center"/>
      <protection hidden="1"/>
    </xf>
    <xf numFmtId="0" fontId="72" fillId="67" borderId="23" xfId="1676" applyFont="1" applyFill="1" applyBorder="1" applyAlignment="1" applyProtection="1">
      <alignment horizontal="center"/>
      <protection hidden="1"/>
    </xf>
    <xf numFmtId="179" fontId="72" fillId="67" borderId="30" xfId="1640" applyNumberFormat="1" applyFont="1" applyFill="1" applyBorder="1" applyAlignment="1" applyProtection="1">
      <alignment horizontal="center" vertical="center"/>
      <protection hidden="1"/>
    </xf>
    <xf numFmtId="165" fontId="72" fillId="67" borderId="30" xfId="1640" applyFont="1" applyFill="1" applyBorder="1" applyProtection="1">
      <protection hidden="1"/>
    </xf>
    <xf numFmtId="165" fontId="72" fillId="67" borderId="19" xfId="1640" applyFont="1" applyFill="1" applyBorder="1" applyProtection="1">
      <protection hidden="1"/>
    </xf>
    <xf numFmtId="0" fontId="72" fillId="0" borderId="38" xfId="1676" applyFont="1" applyBorder="1" applyProtection="1">
      <protection hidden="1"/>
    </xf>
    <xf numFmtId="0" fontId="72" fillId="0" borderId="28" xfId="1676" applyFont="1" applyBorder="1" applyAlignment="1" applyProtection="1">
      <alignment horizontal="center"/>
      <protection hidden="1"/>
    </xf>
    <xf numFmtId="179" fontId="72" fillId="0" borderId="28" xfId="1640" applyNumberFormat="1" applyFont="1" applyBorder="1" applyAlignment="1" applyProtection="1">
      <alignment horizontal="center" vertical="center"/>
      <protection hidden="1"/>
    </xf>
    <xf numFmtId="165" fontId="72" fillId="0" borderId="28" xfId="1640" applyFont="1" applyBorder="1" applyProtection="1">
      <protection hidden="1"/>
    </xf>
    <xf numFmtId="165" fontId="72" fillId="0" borderId="60" xfId="1640" applyFont="1" applyBorder="1" applyProtection="1">
      <protection hidden="1"/>
    </xf>
    <xf numFmtId="0" fontId="44" fillId="0" borderId="59" xfId="1676" applyFont="1" applyBorder="1" applyProtection="1">
      <protection hidden="1"/>
    </xf>
    <xf numFmtId="0" fontId="44" fillId="0" borderId="30" xfId="1676" applyFont="1" applyBorder="1" applyAlignment="1" applyProtection="1">
      <alignment horizontal="center"/>
      <protection hidden="1"/>
    </xf>
    <xf numFmtId="0" fontId="72" fillId="0" borderId="19" xfId="1676" applyFont="1" applyBorder="1" applyAlignment="1" applyProtection="1">
      <alignment horizontal="center"/>
      <protection hidden="1"/>
    </xf>
    <xf numFmtId="9" fontId="72" fillId="0" borderId="46" xfId="1640" applyNumberFormat="1" applyFont="1" applyBorder="1" applyAlignment="1" applyProtection="1">
      <alignment horizontal="center"/>
      <protection hidden="1"/>
    </xf>
    <xf numFmtId="0" fontId="72" fillId="0" borderId="85" xfId="1676" applyFont="1" applyBorder="1" applyProtection="1">
      <protection hidden="1"/>
    </xf>
    <xf numFmtId="0" fontId="72" fillId="0" borderId="21" xfId="1676" applyFont="1" applyBorder="1" applyAlignment="1" applyProtection="1">
      <alignment horizontal="center"/>
      <protection hidden="1"/>
    </xf>
    <xf numFmtId="0" fontId="72" fillId="0" borderId="26" xfId="1676" applyFont="1" applyBorder="1" applyAlignment="1" applyProtection="1">
      <alignment horizontal="center"/>
      <protection hidden="1"/>
    </xf>
    <xf numFmtId="179" fontId="72" fillId="67" borderId="84" xfId="1640" applyNumberFormat="1" applyFont="1" applyFill="1" applyBorder="1" applyAlignment="1" applyProtection="1">
      <alignment horizontal="center" vertical="center"/>
      <protection hidden="1"/>
    </xf>
    <xf numFmtId="165" fontId="72" fillId="0" borderId="84" xfId="1640" applyFont="1" applyBorder="1" applyProtection="1">
      <protection hidden="1"/>
    </xf>
    <xf numFmtId="165" fontId="72" fillId="67" borderId="25" xfId="1640" applyFont="1" applyFill="1" applyBorder="1" applyProtection="1">
      <protection hidden="1"/>
    </xf>
    <xf numFmtId="165" fontId="72" fillId="67" borderId="87" xfId="1640" applyFont="1" applyFill="1" applyBorder="1" applyProtection="1">
      <protection hidden="1"/>
    </xf>
    <xf numFmtId="0" fontId="72" fillId="0" borderId="83" xfId="1676" applyFont="1" applyBorder="1" applyAlignment="1" applyProtection="1">
      <alignment horizontal="center"/>
      <protection hidden="1"/>
    </xf>
    <xf numFmtId="10" fontId="72" fillId="61" borderId="31" xfId="1421" applyNumberFormat="1" applyFont="1" applyFill="1" applyBorder="1" applyAlignment="1" applyProtection="1">
      <alignment horizontal="center" vertical="center"/>
      <protection hidden="1"/>
    </xf>
    <xf numFmtId="165" fontId="72" fillId="0" borderId="24" xfId="1640" applyFont="1" applyBorder="1" applyProtection="1">
      <protection hidden="1"/>
    </xf>
    <xf numFmtId="165" fontId="72" fillId="67" borderId="27" xfId="1640" applyFont="1" applyFill="1" applyBorder="1" applyProtection="1">
      <protection hidden="1"/>
    </xf>
    <xf numFmtId="165" fontId="72" fillId="67" borderId="81" xfId="1640" applyFont="1" applyFill="1" applyBorder="1" applyProtection="1">
      <protection hidden="1"/>
    </xf>
    <xf numFmtId="0" fontId="44" fillId="0" borderId="38" xfId="1676" applyFont="1" applyBorder="1" applyProtection="1">
      <protection hidden="1"/>
    </xf>
    <xf numFmtId="0" fontId="44" fillId="0" borderId="28" xfId="1676" applyFont="1" applyBorder="1" applyAlignment="1" applyProtection="1">
      <alignment horizontal="center"/>
      <protection hidden="1"/>
    </xf>
    <xf numFmtId="0" fontId="72" fillId="0" borderId="29" xfId="1676" applyFont="1" applyBorder="1" applyAlignment="1" applyProtection="1">
      <alignment horizontal="center"/>
      <protection hidden="1"/>
    </xf>
    <xf numFmtId="179" fontId="72" fillId="67" borderId="24" xfId="1428" applyNumberFormat="1" applyFont="1" applyFill="1" applyBorder="1" applyAlignment="1" applyProtection="1">
      <alignment horizontal="center" vertical="center"/>
      <protection hidden="1"/>
    </xf>
    <xf numFmtId="165" fontId="44" fillId="0" borderId="29" xfId="1640" applyFont="1" applyBorder="1" applyProtection="1">
      <protection hidden="1"/>
    </xf>
    <xf numFmtId="165" fontId="72" fillId="0" borderId="26" xfId="1640" applyFont="1" applyBorder="1" applyProtection="1">
      <protection hidden="1"/>
    </xf>
    <xf numFmtId="165" fontId="72" fillId="67" borderId="82" xfId="1640" applyFont="1" applyFill="1" applyBorder="1" applyProtection="1">
      <protection hidden="1"/>
    </xf>
    <xf numFmtId="165" fontId="72" fillId="67" borderId="39" xfId="1640" applyFont="1" applyFill="1" applyBorder="1" applyProtection="1">
      <protection hidden="1"/>
    </xf>
    <xf numFmtId="179" fontId="72" fillId="67" borderId="31" xfId="1640" applyNumberFormat="1" applyFont="1" applyFill="1" applyBorder="1" applyAlignment="1" applyProtection="1">
      <alignment horizontal="center" vertical="center"/>
      <protection hidden="1"/>
    </xf>
    <xf numFmtId="179" fontId="72" fillId="67" borderId="24" xfId="1640" applyNumberFormat="1" applyFont="1" applyFill="1" applyBorder="1" applyAlignment="1" applyProtection="1">
      <alignment horizontal="center" vertical="center"/>
      <protection hidden="1"/>
    </xf>
    <xf numFmtId="179" fontId="44" fillId="67" borderId="23" xfId="1640" applyNumberFormat="1" applyFont="1" applyFill="1" applyBorder="1" applyAlignment="1" applyProtection="1">
      <alignment horizontal="center" vertical="center"/>
      <protection hidden="1"/>
    </xf>
    <xf numFmtId="165" fontId="44" fillId="0" borderId="20" xfId="1640" applyFont="1" applyBorder="1" applyProtection="1">
      <protection hidden="1"/>
    </xf>
    <xf numFmtId="165" fontId="44" fillId="67" borderId="21" xfId="1640" applyFont="1" applyFill="1" applyBorder="1" applyProtection="1">
      <protection hidden="1"/>
    </xf>
    <xf numFmtId="0" fontId="44" fillId="0" borderId="22" xfId="1676" applyFont="1" applyBorder="1" applyProtection="1">
      <protection hidden="1"/>
    </xf>
    <xf numFmtId="0" fontId="74" fillId="0" borderId="0" xfId="1676" applyFont="1" applyBorder="1" applyAlignment="1" applyProtection="1">
      <alignment horizontal="center"/>
      <protection hidden="1"/>
    </xf>
    <xf numFmtId="10" fontId="72" fillId="0" borderId="82" xfId="1428" applyNumberFormat="1" applyFont="1" applyBorder="1" applyAlignment="1" applyProtection="1">
      <alignment horizontal="center" vertical="center"/>
      <protection hidden="1"/>
    </xf>
    <xf numFmtId="165" fontId="44" fillId="0" borderId="24" xfId="1640" applyFont="1" applyBorder="1" applyProtection="1">
      <protection hidden="1"/>
    </xf>
    <xf numFmtId="0" fontId="72" fillId="67" borderId="28" xfId="1676" applyFont="1" applyFill="1" applyBorder="1" applyProtection="1">
      <protection hidden="1"/>
    </xf>
    <xf numFmtId="0" fontId="72" fillId="67" borderId="81" xfId="1676" applyFont="1" applyFill="1" applyBorder="1" applyProtection="1">
      <protection hidden="1"/>
    </xf>
    <xf numFmtId="0" fontId="44" fillId="61" borderId="59" xfId="1676" applyFont="1" applyFill="1" applyBorder="1" applyAlignment="1" applyProtection="1">
      <alignment vertical="distributed"/>
      <protection hidden="1"/>
    </xf>
    <xf numFmtId="0" fontId="72" fillId="61" borderId="30" xfId="102" applyFont="1" applyFill="1" applyBorder="1" applyAlignment="1">
      <alignment horizontal="center" vertical="distributed"/>
    </xf>
    <xf numFmtId="0" fontId="72" fillId="61" borderId="30" xfId="102" applyFont="1" applyFill="1" applyBorder="1" applyAlignment="1">
      <alignment vertical="distributed"/>
    </xf>
    <xf numFmtId="179" fontId="72" fillId="61" borderId="30" xfId="102" applyNumberFormat="1" applyFont="1" applyFill="1" applyBorder="1" applyAlignment="1">
      <alignment horizontal="center" vertical="center"/>
    </xf>
    <xf numFmtId="165" fontId="44" fillId="61" borderId="60" xfId="102" applyNumberFormat="1" applyFont="1" applyFill="1" applyBorder="1" applyAlignment="1">
      <alignment vertical="distributed"/>
    </xf>
    <xf numFmtId="0" fontId="44" fillId="61" borderId="61" xfId="1676" applyFont="1" applyFill="1" applyBorder="1" applyAlignment="1" applyProtection="1">
      <alignment vertical="distributed"/>
      <protection hidden="1"/>
    </xf>
    <xf numFmtId="0" fontId="44" fillId="61" borderId="62" xfId="1676" applyFont="1" applyFill="1" applyBorder="1" applyAlignment="1" applyProtection="1">
      <alignment vertical="distributed"/>
      <protection hidden="1"/>
    </xf>
    <xf numFmtId="0" fontId="44" fillId="61" borderId="63" xfId="1676" applyFont="1" applyFill="1" applyBorder="1" applyAlignment="1" applyProtection="1">
      <alignment vertical="distributed"/>
      <protection hidden="1"/>
    </xf>
    <xf numFmtId="0" fontId="73" fillId="0" borderId="45" xfId="102" applyFont="1" applyFill="1" applyBorder="1" applyAlignment="1">
      <alignment horizontal="left" vertical="center" wrapText="1"/>
    </xf>
    <xf numFmtId="0" fontId="72" fillId="0" borderId="24" xfId="1676" applyFont="1" applyFill="1" applyBorder="1" applyAlignment="1" applyProtection="1">
      <alignment horizontal="center" vertical="center"/>
      <protection hidden="1"/>
    </xf>
    <xf numFmtId="179" fontId="72" fillId="0" borderId="28" xfId="1640" applyNumberFormat="1" applyFont="1" applyFill="1" applyBorder="1" applyAlignment="1" applyProtection="1">
      <alignment horizontal="center" vertical="center"/>
      <protection hidden="1"/>
    </xf>
    <xf numFmtId="165" fontId="72" fillId="0" borderId="20" xfId="1675" applyFont="1" applyFill="1" applyBorder="1" applyAlignment="1" applyProtection="1">
      <alignment horizontal="center" vertical="center"/>
      <protection hidden="1"/>
    </xf>
    <xf numFmtId="165" fontId="72" fillId="0" borderId="20" xfId="1640" applyFont="1" applyFill="1" applyBorder="1" applyAlignment="1" applyProtection="1">
      <alignment vertical="center"/>
      <protection hidden="1"/>
    </xf>
    <xf numFmtId="165" fontId="72" fillId="0" borderId="46" xfId="1640" applyFont="1" applyFill="1" applyBorder="1" applyAlignment="1" applyProtection="1">
      <alignment vertical="center"/>
      <protection hidden="1"/>
    </xf>
    <xf numFmtId="165" fontId="72" fillId="61" borderId="20" xfId="1675" applyFont="1" applyFill="1" applyBorder="1" applyAlignment="1" applyProtection="1">
      <alignment horizontal="center" vertical="center"/>
      <protection hidden="1"/>
    </xf>
    <xf numFmtId="180" fontId="0" fillId="0" borderId="25" xfId="0" applyNumberFormat="1" applyFill="1" applyBorder="1" applyAlignment="1">
      <alignment horizontal="right" vertical="center"/>
    </xf>
    <xf numFmtId="0" fontId="0" fillId="0" borderId="82" xfId="0" applyBorder="1"/>
    <xf numFmtId="0" fontId="0" fillId="65" borderId="23" xfId="0" applyFill="1" applyBorder="1" applyAlignment="1">
      <alignment horizontal="center"/>
    </xf>
    <xf numFmtId="0" fontId="71" fillId="65" borderId="28" xfId="0" applyFont="1" applyFill="1" applyBorder="1" applyAlignment="1">
      <alignment horizontal="center"/>
    </xf>
    <xf numFmtId="180" fontId="75" fillId="0" borderId="26" xfId="2" quotePrefix="1" applyNumberFormat="1" applyFont="1" applyFill="1" applyBorder="1" applyAlignment="1">
      <alignment horizontal="left" vertical="center" wrapText="1"/>
    </xf>
    <xf numFmtId="0" fontId="0" fillId="0" borderId="25" xfId="0" applyBorder="1"/>
    <xf numFmtId="0" fontId="0" fillId="0" borderId="0" xfId="0" applyAlignment="1"/>
    <xf numFmtId="0" fontId="38" fillId="61" borderId="0" xfId="102" applyFont="1" applyFill="1" applyBorder="1" applyAlignment="1">
      <alignment horizontal="center" vertical="top" wrapText="1"/>
    </xf>
    <xf numFmtId="0" fontId="0" fillId="0" borderId="0" xfId="0" applyBorder="1"/>
    <xf numFmtId="0" fontId="0" fillId="0" borderId="20" xfId="0" applyFill="1" applyBorder="1" applyAlignment="1">
      <alignment horizontal="center"/>
    </xf>
    <xf numFmtId="0" fontId="51" fillId="0" borderId="20" xfId="2" applyFont="1" applyFill="1" applyBorder="1" applyAlignment="1">
      <alignment horizontal="center" vertical="center"/>
    </xf>
    <xf numFmtId="0" fontId="51" fillId="0" borderId="20" xfId="2" applyFont="1" applyFill="1" applyBorder="1" applyAlignment="1">
      <alignment horizontal="center" vertical="center"/>
    </xf>
    <xf numFmtId="0" fontId="78" fillId="0" borderId="20" xfId="2" applyNumberFormat="1" applyFont="1" applyFill="1" applyBorder="1" applyAlignment="1">
      <alignment horizontal="left" vertical="center" wrapText="1"/>
    </xf>
    <xf numFmtId="4" fontId="70" fillId="69" borderId="19" xfId="2" applyNumberFormat="1" applyFont="1" applyFill="1" applyBorder="1" applyAlignment="1">
      <alignment horizontal="center" vertical="center"/>
    </xf>
    <xf numFmtId="0" fontId="51" fillId="0" borderId="20" xfId="2" applyFont="1" applyFill="1" applyBorder="1" applyAlignment="1">
      <alignment horizontal="center" vertical="center"/>
    </xf>
    <xf numFmtId="2" fontId="0" fillId="0" borderId="0" xfId="0" applyNumberFormat="1" applyFill="1"/>
    <xf numFmtId="0" fontId="51" fillId="0" borderId="20" xfId="2" applyFont="1" applyFill="1" applyBorder="1" applyAlignment="1">
      <alignment horizontal="center" vertical="center"/>
    </xf>
    <xf numFmtId="0" fontId="51" fillId="0" borderId="20" xfId="2" applyFont="1" applyFill="1" applyBorder="1" applyAlignment="1">
      <alignment horizontal="center" vertical="center"/>
    </xf>
    <xf numFmtId="176" fontId="1" fillId="0" borderId="20" xfId="0" applyNumberFormat="1" applyFont="1" applyFill="1" applyBorder="1" applyAlignment="1">
      <alignment horizontal="right"/>
    </xf>
    <xf numFmtId="0" fontId="1" fillId="0" borderId="20" xfId="0" applyFont="1" applyFill="1" applyBorder="1" applyAlignment="1">
      <alignment horizontal="left" wrapText="1"/>
    </xf>
    <xf numFmtId="0" fontId="0" fillId="0" borderId="20" xfId="0" applyFont="1" applyFill="1" applyBorder="1" applyAlignment="1">
      <alignment horizontal="center"/>
    </xf>
    <xf numFmtId="0" fontId="0" fillId="65" borderId="0" xfId="0" applyFill="1" applyBorder="1" applyAlignment="1">
      <alignment horizontal="center"/>
    </xf>
    <xf numFmtId="0" fontId="71" fillId="65" borderId="0" xfId="0" applyFont="1" applyFill="1" applyBorder="1" applyAlignment="1">
      <alignment horizontal="center"/>
    </xf>
    <xf numFmtId="0" fontId="0" fillId="65" borderId="0" xfId="0" applyFill="1" applyBorder="1"/>
    <xf numFmtId="0" fontId="1" fillId="69" borderId="20" xfId="0" applyFont="1" applyFill="1" applyBorder="1" applyAlignment="1">
      <alignment wrapText="1"/>
    </xf>
    <xf numFmtId="0" fontId="0" fillId="70" borderId="20" xfId="0" applyFill="1" applyBorder="1" applyAlignment="1">
      <alignment horizontal="center"/>
    </xf>
    <xf numFmtId="0" fontId="1" fillId="70" borderId="20" xfId="0" applyFont="1" applyFill="1" applyBorder="1" applyAlignment="1">
      <alignment horizontal="center"/>
    </xf>
    <xf numFmtId="0" fontId="1" fillId="70" borderId="20" xfId="0" applyFont="1" applyFill="1" applyBorder="1"/>
    <xf numFmtId="176" fontId="1" fillId="70" borderId="20" xfId="0" applyNumberFormat="1" applyFont="1" applyFill="1" applyBorder="1"/>
    <xf numFmtId="2" fontId="1" fillId="70" borderId="20" xfId="0" applyNumberFormat="1" applyFont="1" applyFill="1" applyBorder="1"/>
    <xf numFmtId="0" fontId="37" fillId="0" borderId="0" xfId="102" applyFont="1" applyFill="1" applyBorder="1" applyAlignment="1">
      <alignment horizontal="center" vertical="center"/>
    </xf>
    <xf numFmtId="0" fontId="67" fillId="0" borderId="0" xfId="102" applyFont="1" applyFill="1" applyAlignment="1">
      <alignment vertical="center"/>
    </xf>
    <xf numFmtId="0" fontId="28" fillId="0" borderId="0" xfId="102" applyFont="1" applyFill="1" applyAlignment="1">
      <alignment vertical="center"/>
    </xf>
    <xf numFmtId="0" fontId="28" fillId="0" borderId="0" xfId="102" applyFont="1" applyFill="1" applyAlignment="1">
      <alignment vertical="top"/>
    </xf>
    <xf numFmtId="4" fontId="41" fillId="0" borderId="0" xfId="102" applyNumberFormat="1" applyFill="1" applyAlignment="1">
      <alignment vertical="top"/>
    </xf>
    <xf numFmtId="0" fontId="69" fillId="0" borderId="0" xfId="102" applyFont="1" applyBorder="1" applyAlignment="1">
      <alignment horizontal="center" vertical="center"/>
    </xf>
    <xf numFmtId="10" fontId="56" fillId="71" borderId="73" xfId="0" applyNumberFormat="1" applyFont="1" applyFill="1" applyBorder="1" applyAlignment="1">
      <alignment horizontal="center" vertical="top" wrapText="1"/>
    </xf>
    <xf numFmtId="49" fontId="81" fillId="71" borderId="73" xfId="0" applyNumberFormat="1" applyFont="1" applyFill="1" applyBorder="1" applyAlignment="1">
      <alignment horizontal="center" vertical="top" wrapText="1"/>
    </xf>
    <xf numFmtId="0" fontId="81" fillId="0" borderId="73" xfId="0" applyNumberFormat="1" applyFont="1" applyFill="1" applyBorder="1" applyAlignment="1">
      <alignment horizontal="center" vertical="top" wrapText="1"/>
    </xf>
    <xf numFmtId="0" fontId="81" fillId="0" borderId="73" xfId="0" applyFont="1" applyFill="1" applyBorder="1" applyAlignment="1">
      <alignment horizontal="center" vertical="top" wrapText="1"/>
    </xf>
    <xf numFmtId="0" fontId="81" fillId="72" borderId="73" xfId="0" applyNumberFormat="1" applyFont="1" applyFill="1" applyBorder="1" applyAlignment="1">
      <alignment horizontal="center" vertical="top" wrapText="1"/>
    </xf>
    <xf numFmtId="0" fontId="81" fillId="72" borderId="73" xfId="0" applyFont="1" applyFill="1" applyBorder="1" applyAlignment="1">
      <alignment horizontal="center" vertical="top" wrapText="1"/>
    </xf>
    <xf numFmtId="0" fontId="81" fillId="73" borderId="73" xfId="0" applyFont="1" applyFill="1" applyBorder="1" applyAlignment="1">
      <alignment horizontal="center" vertical="top" wrapText="1"/>
    </xf>
    <xf numFmtId="49" fontId="56" fillId="71" borderId="73" xfId="0" applyNumberFormat="1" applyFont="1" applyFill="1" applyBorder="1" applyAlignment="1">
      <alignment horizontal="center" vertical="top" wrapText="1"/>
    </xf>
    <xf numFmtId="0" fontId="56" fillId="71" borderId="73" xfId="0" applyFont="1" applyFill="1" applyBorder="1" applyAlignment="1">
      <alignment horizontal="left" vertical="top" wrapText="1"/>
    </xf>
    <xf numFmtId="0" fontId="81" fillId="71" borderId="73" xfId="0" applyFont="1" applyFill="1" applyBorder="1" applyAlignment="1">
      <alignment horizontal="center" vertical="top" wrapText="1"/>
    </xf>
    <xf numFmtId="4" fontId="81" fillId="71" borderId="73" xfId="0" applyNumberFormat="1" applyFont="1" applyFill="1" applyBorder="1" applyAlignment="1">
      <alignment horizontal="right" vertical="top" wrapText="1"/>
    </xf>
    <xf numFmtId="4" fontId="56" fillId="71" borderId="73" xfId="0" applyNumberFormat="1" applyFont="1" applyFill="1" applyBorder="1" applyAlignment="1">
      <alignment horizontal="right" vertical="top" wrapText="1"/>
    </xf>
    <xf numFmtId="49" fontId="56" fillId="0" borderId="73" xfId="0" applyNumberFormat="1" applyFont="1" applyFill="1" applyBorder="1" applyAlignment="1">
      <alignment horizontal="center" vertical="top" wrapText="1"/>
    </xf>
    <xf numFmtId="4" fontId="56" fillId="0" borderId="73" xfId="0" applyNumberFormat="1" applyFont="1" applyFill="1" applyBorder="1" applyAlignment="1">
      <alignment horizontal="left" vertical="top" wrapText="1"/>
    </xf>
    <xf numFmtId="4" fontId="81" fillId="0" borderId="73" xfId="0" applyNumberFormat="1" applyFont="1" applyFill="1" applyBorder="1" applyAlignment="1">
      <alignment horizontal="center" vertical="top" wrapText="1"/>
    </xf>
    <xf numFmtId="4" fontId="81" fillId="0" borderId="73" xfId="0" applyNumberFormat="1" applyFont="1" applyFill="1" applyBorder="1" applyAlignment="1">
      <alignment horizontal="right" vertical="top" wrapText="1"/>
    </xf>
    <xf numFmtId="49" fontId="81" fillId="0" borderId="73" xfId="0" applyNumberFormat="1" applyFont="1" applyFill="1" applyBorder="1" applyAlignment="1">
      <alignment horizontal="center" vertical="top" wrapText="1"/>
    </xf>
    <xf numFmtId="4" fontId="81" fillId="0" borderId="73" xfId="0" applyNumberFormat="1" applyFont="1" applyFill="1" applyBorder="1" applyAlignment="1">
      <alignment horizontal="left" vertical="top" wrapText="1"/>
    </xf>
    <xf numFmtId="49" fontId="81" fillId="72" borderId="73" xfId="0" applyNumberFormat="1" applyFont="1" applyFill="1" applyBorder="1" applyAlignment="1">
      <alignment horizontal="center" vertical="top" wrapText="1"/>
    </xf>
    <xf numFmtId="4" fontId="81" fillId="72" borderId="73" xfId="0" applyNumberFormat="1" applyFont="1" applyFill="1" applyBorder="1" applyAlignment="1">
      <alignment horizontal="left" vertical="top" wrapText="1"/>
    </xf>
    <xf numFmtId="4" fontId="81" fillId="72" borderId="73" xfId="0" applyNumberFormat="1" applyFont="1" applyFill="1" applyBorder="1" applyAlignment="1">
      <alignment horizontal="center" vertical="top" wrapText="1"/>
    </xf>
    <xf numFmtId="4" fontId="81" fillId="72" borderId="73" xfId="0" applyNumberFormat="1" applyFont="1" applyFill="1" applyBorder="1" applyAlignment="1">
      <alignment horizontal="right" vertical="top" wrapText="1"/>
    </xf>
    <xf numFmtId="0" fontId="56" fillId="0" borderId="45" xfId="102" applyFont="1" applyBorder="1" applyAlignment="1">
      <alignment horizontal="center" vertical="center"/>
    </xf>
    <xf numFmtId="0" fontId="56" fillId="0" borderId="20" xfId="102" applyFont="1" applyBorder="1" applyAlignment="1">
      <alignment horizontal="center" vertical="center"/>
    </xf>
    <xf numFmtId="4" fontId="56" fillId="0" borderId="20" xfId="102" applyNumberFormat="1" applyFont="1" applyFill="1" applyBorder="1" applyAlignment="1">
      <alignment horizontal="center" vertical="center"/>
    </xf>
    <xf numFmtId="4" fontId="56" fillId="0" borderId="20" xfId="102" applyNumberFormat="1" applyFont="1" applyBorder="1" applyAlignment="1">
      <alignment horizontal="center" vertical="center" wrapText="1"/>
    </xf>
    <xf numFmtId="0" fontId="56" fillId="0" borderId="20" xfId="102" applyFont="1" applyBorder="1" applyAlignment="1">
      <alignment horizontal="center" vertical="center" wrapText="1"/>
    </xf>
    <xf numFmtId="0" fontId="56" fillId="0" borderId="23" xfId="102" applyFont="1" applyBorder="1" applyAlignment="1">
      <alignment horizontal="center" vertical="center" wrapText="1"/>
    </xf>
    <xf numFmtId="0" fontId="56" fillId="0" borderId="46" xfId="102" applyFont="1" applyBorder="1" applyAlignment="1">
      <alignment horizontal="center" vertical="center" wrapText="1"/>
    </xf>
    <xf numFmtId="0" fontId="56" fillId="0" borderId="88" xfId="102" applyFont="1" applyBorder="1" applyAlignment="1">
      <alignment horizontal="center" vertical="center"/>
    </xf>
    <xf numFmtId="4" fontId="56" fillId="0" borderId="88" xfId="102" applyNumberFormat="1" applyFont="1" applyFill="1" applyBorder="1" applyAlignment="1">
      <alignment horizontal="center" vertical="center"/>
    </xf>
    <xf numFmtId="4" fontId="56" fillId="0" borderId="88" xfId="102" applyNumberFormat="1" applyFont="1" applyBorder="1" applyAlignment="1">
      <alignment horizontal="center" vertical="center" wrapText="1"/>
    </xf>
    <xf numFmtId="0" fontId="56" fillId="0" borderId="88" xfId="102" applyFont="1" applyBorder="1" applyAlignment="1">
      <alignment horizontal="center" vertical="center" wrapText="1"/>
    </xf>
    <xf numFmtId="49" fontId="81" fillId="0" borderId="73" xfId="102" applyNumberFormat="1" applyFont="1" applyFill="1" applyBorder="1" applyAlignment="1">
      <alignment horizontal="center" vertical="top"/>
    </xf>
    <xf numFmtId="0" fontId="81" fillId="0" borderId="73" xfId="102" applyFont="1" applyBorder="1" applyAlignment="1">
      <alignment horizontal="justify" vertical="top"/>
    </xf>
    <xf numFmtId="0" fontId="81" fillId="0" borderId="73" xfId="102" applyFont="1" applyBorder="1" applyAlignment="1">
      <alignment horizontal="center" vertical="top"/>
    </xf>
    <xf numFmtId="4" fontId="81" fillId="0" borderId="73" xfId="102" applyNumberFormat="1" applyFont="1" applyFill="1" applyBorder="1" applyAlignment="1">
      <alignment horizontal="right" vertical="top"/>
    </xf>
    <xf numFmtId="4" fontId="81" fillId="0" borderId="73" xfId="102" applyNumberFormat="1" applyFont="1" applyBorder="1" applyAlignment="1">
      <alignment horizontal="right" vertical="top"/>
    </xf>
    <xf numFmtId="49" fontId="81" fillId="74" borderId="89" xfId="0" applyNumberFormat="1" applyFont="1" applyFill="1" applyBorder="1" applyAlignment="1">
      <alignment horizontal="center" vertical="top" wrapText="1"/>
    </xf>
    <xf numFmtId="4" fontId="56" fillId="74" borderId="89" xfId="0" applyNumberFormat="1" applyFont="1" applyFill="1" applyBorder="1" applyAlignment="1">
      <alignment horizontal="left" vertical="top" wrapText="1"/>
    </xf>
    <xf numFmtId="4" fontId="81" fillId="74" borderId="89" xfId="0" applyNumberFormat="1" applyFont="1" applyFill="1" applyBorder="1" applyAlignment="1">
      <alignment horizontal="center" vertical="top" wrapText="1"/>
    </xf>
    <xf numFmtId="4" fontId="81" fillId="74" borderId="89" xfId="0" applyNumberFormat="1" applyFont="1" applyFill="1" applyBorder="1" applyAlignment="1">
      <alignment horizontal="right" vertical="top" wrapText="1"/>
    </xf>
    <xf numFmtId="4" fontId="38" fillId="74" borderId="89" xfId="0" applyNumberFormat="1" applyFont="1" applyFill="1" applyBorder="1" applyAlignment="1">
      <alignment horizontal="right" vertical="top" wrapText="1"/>
    </xf>
    <xf numFmtId="10" fontId="56" fillId="74" borderId="89" xfId="0" applyNumberFormat="1" applyFont="1" applyFill="1" applyBorder="1" applyAlignment="1">
      <alignment horizontal="center" vertical="top" wrapText="1"/>
    </xf>
    <xf numFmtId="0" fontId="81" fillId="74" borderId="89" xfId="0" applyNumberFormat="1" applyFont="1" applyFill="1" applyBorder="1" applyAlignment="1">
      <alignment horizontal="center" vertical="top" wrapText="1"/>
    </xf>
    <xf numFmtId="0" fontId="56" fillId="0" borderId="73" xfId="0" applyFont="1" applyFill="1" applyBorder="1" applyAlignment="1">
      <alignment vertical="top" wrapText="1"/>
    </xf>
    <xf numFmtId="0" fontId="56" fillId="0" borderId="73" xfId="102" applyFont="1" applyBorder="1" applyAlignment="1">
      <alignment horizontal="center" vertical="top" wrapText="1"/>
    </xf>
    <xf numFmtId="0" fontId="81" fillId="0" borderId="73" xfId="102" applyNumberFormat="1" applyFont="1" applyBorder="1" applyAlignment="1">
      <alignment horizontal="center" vertical="top"/>
    </xf>
    <xf numFmtId="0" fontId="81" fillId="0" borderId="73" xfId="102" applyFont="1" applyFill="1" applyBorder="1" applyAlignment="1">
      <alignment horizontal="justify" vertical="top"/>
    </xf>
    <xf numFmtId="0" fontId="81" fillId="0" borderId="73" xfId="102" applyFont="1" applyFill="1" applyBorder="1" applyAlignment="1">
      <alignment horizontal="center" vertical="top"/>
    </xf>
    <xf numFmtId="0" fontId="69" fillId="75" borderId="0" xfId="102" applyFont="1" applyFill="1" applyBorder="1" applyAlignment="1">
      <alignment vertical="center" wrapText="1"/>
    </xf>
    <xf numFmtId="0" fontId="39" fillId="75" borderId="0" xfId="102" applyFont="1" applyFill="1" applyBorder="1" applyAlignment="1">
      <alignment horizontal="center" vertical="center" wrapText="1"/>
    </xf>
    <xf numFmtId="0" fontId="41" fillId="75" borderId="0" xfId="102" applyFill="1" applyAlignment="1">
      <alignment vertical="top"/>
    </xf>
    <xf numFmtId="0" fontId="38" fillId="75" borderId="0" xfId="102" applyFont="1" applyFill="1" applyBorder="1" applyAlignment="1">
      <alignment horizontal="left" vertical="top" wrapText="1"/>
    </xf>
    <xf numFmtId="0" fontId="69" fillId="0" borderId="0" xfId="102" applyFont="1" applyBorder="1" applyAlignment="1">
      <alignment horizontal="center" vertical="center"/>
    </xf>
    <xf numFmtId="0" fontId="82" fillId="0" borderId="0" xfId="102" applyFont="1" applyBorder="1" applyAlignment="1">
      <alignment horizontal="center" vertical="center"/>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0" fontId="81" fillId="75" borderId="73" xfId="102" applyFont="1" applyFill="1" applyBorder="1" applyAlignment="1">
      <alignment horizontal="justify" vertical="top"/>
    </xf>
    <xf numFmtId="0" fontId="81" fillId="75" borderId="73" xfId="0" applyNumberFormat="1" applyFont="1" applyFill="1" applyBorder="1" applyAlignment="1">
      <alignment horizontal="center" vertical="top" wrapText="1"/>
    </xf>
    <xf numFmtId="0" fontId="81" fillId="75" borderId="73" xfId="0" applyFont="1" applyFill="1" applyBorder="1" applyAlignment="1">
      <alignment horizontal="center" vertical="top" wrapText="1"/>
    </xf>
    <xf numFmtId="0" fontId="37" fillId="75" borderId="0" xfId="102" applyFont="1" applyFill="1" applyBorder="1" applyAlignment="1">
      <alignment vertical="top"/>
    </xf>
    <xf numFmtId="0" fontId="69" fillId="75" borderId="0" xfId="102" applyFont="1" applyFill="1" applyBorder="1" applyAlignment="1">
      <alignment horizontal="center" vertical="center"/>
    </xf>
    <xf numFmtId="0" fontId="41" fillId="75" borderId="0" xfId="102" applyFill="1" applyBorder="1" applyAlignment="1">
      <alignment vertical="center"/>
    </xf>
    <xf numFmtId="0" fontId="41" fillId="75" borderId="0" xfId="102" applyFill="1" applyBorder="1" applyAlignment="1">
      <alignment vertical="top"/>
    </xf>
    <xf numFmtId="0" fontId="69" fillId="0" borderId="0" xfId="102" applyFont="1" applyBorder="1" applyAlignment="1">
      <alignment horizontal="center" vertical="center"/>
    </xf>
    <xf numFmtId="49" fontId="81" fillId="75" borderId="73" xfId="102" applyNumberFormat="1" applyFont="1" applyFill="1" applyBorder="1" applyAlignment="1">
      <alignment horizontal="center" vertical="top"/>
    </xf>
    <xf numFmtId="0" fontId="37" fillId="75" borderId="0" xfId="102" applyFont="1" applyFill="1" applyBorder="1" applyAlignment="1">
      <alignment horizontal="center" vertical="center"/>
    </xf>
    <xf numFmtId="0" fontId="67" fillId="75" borderId="0" xfId="102" applyFont="1" applyFill="1" applyAlignment="1">
      <alignment vertical="center"/>
    </xf>
    <xf numFmtId="0" fontId="28" fillId="75" borderId="0" xfId="102" applyFont="1" applyFill="1" applyAlignment="1">
      <alignment vertical="center"/>
    </xf>
    <xf numFmtId="0" fontId="41" fillId="75" borderId="0" xfId="102" applyFill="1" applyAlignment="1">
      <alignment vertical="center"/>
    </xf>
    <xf numFmtId="0" fontId="69" fillId="0" borderId="0" xfId="102" applyFont="1" applyBorder="1" applyAlignment="1">
      <alignment horizontal="center" vertical="center"/>
    </xf>
    <xf numFmtId="0" fontId="37" fillId="0" borderId="0" xfId="1678" applyFont="1" applyBorder="1" applyAlignment="1">
      <alignment horizontal="center" vertical="center"/>
    </xf>
    <xf numFmtId="0" fontId="67" fillId="0" borderId="0" xfId="1678" applyFont="1" applyAlignment="1">
      <alignment vertical="center"/>
    </xf>
    <xf numFmtId="0" fontId="28" fillId="0" borderId="0" xfId="1678" applyAlignment="1">
      <alignment vertical="center"/>
    </xf>
    <xf numFmtId="0" fontId="28" fillId="0" borderId="0" xfId="1678" applyAlignment="1">
      <alignment vertical="top"/>
    </xf>
    <xf numFmtId="49" fontId="56" fillId="0" borderId="89" xfId="0" applyNumberFormat="1" applyFont="1" applyFill="1" applyBorder="1" applyAlignment="1">
      <alignment horizontal="center" vertical="top" wrapText="1"/>
    </xf>
    <xf numFmtId="4" fontId="56" fillId="0" borderId="89" xfId="0" applyNumberFormat="1" applyFont="1" applyFill="1" applyBorder="1" applyAlignment="1">
      <alignment horizontal="left" vertical="top" wrapText="1"/>
    </xf>
    <xf numFmtId="0" fontId="81" fillId="0" borderId="89" xfId="1678" applyFont="1" applyBorder="1" applyAlignment="1">
      <alignment horizontal="center" vertical="top"/>
    </xf>
    <xf numFmtId="4" fontId="81" fillId="0" borderId="89" xfId="1678" applyNumberFormat="1" applyFont="1" applyFill="1" applyBorder="1" applyAlignment="1">
      <alignment horizontal="right" vertical="top"/>
    </xf>
    <xf numFmtId="4" fontId="81" fillId="0" borderId="89" xfId="1678" applyNumberFormat="1" applyFont="1" applyBorder="1" applyAlignment="1">
      <alignment horizontal="right" vertical="top"/>
    </xf>
    <xf numFmtId="0" fontId="81" fillId="0" borderId="89" xfId="0" applyNumberFormat="1" applyFont="1" applyFill="1" applyBorder="1" applyAlignment="1">
      <alignment horizontal="center" vertical="top" wrapText="1"/>
    </xf>
    <xf numFmtId="0" fontId="81" fillId="0" borderId="89" xfId="0" applyFont="1" applyFill="1" applyBorder="1" applyAlignment="1">
      <alignment horizontal="center" vertical="top" wrapText="1"/>
    </xf>
    <xf numFmtId="49" fontId="81" fillId="0" borderId="73" xfId="1678" applyNumberFormat="1" applyFont="1" applyFill="1" applyBorder="1" applyAlignment="1">
      <alignment horizontal="center" vertical="top"/>
    </xf>
    <xf numFmtId="0" fontId="81" fillId="0" borderId="73" xfId="1678" applyFont="1" applyFill="1" applyBorder="1" applyAlignment="1">
      <alignment horizontal="justify" vertical="top"/>
    </xf>
    <xf numFmtId="0" fontId="81" fillId="0" borderId="73" xfId="1678" applyFont="1" applyFill="1" applyBorder="1" applyAlignment="1">
      <alignment horizontal="center" vertical="top"/>
    </xf>
    <xf numFmtId="4" fontId="81" fillId="0" borderId="73" xfId="1678" applyNumberFormat="1" applyFont="1" applyFill="1" applyBorder="1" applyAlignment="1">
      <alignment horizontal="right" vertical="top"/>
    </xf>
    <xf numFmtId="0" fontId="56" fillId="75" borderId="73" xfId="1678" applyFont="1" applyFill="1" applyBorder="1" applyAlignment="1">
      <alignment horizontal="center" vertical="top"/>
    </xf>
    <xf numFmtId="4" fontId="56" fillId="75" borderId="73" xfId="1678" applyNumberFormat="1" applyFont="1" applyFill="1" applyBorder="1" applyAlignment="1">
      <alignment horizontal="right" vertical="top"/>
    </xf>
    <xf numFmtId="0" fontId="56" fillId="75" borderId="73" xfId="0" applyNumberFormat="1" applyFont="1" applyFill="1" applyBorder="1" applyAlignment="1">
      <alignment horizontal="center" vertical="top" wrapText="1"/>
    </xf>
    <xf numFmtId="0" fontId="56" fillId="75" borderId="73" xfId="0" applyFont="1" applyFill="1" applyBorder="1" applyAlignment="1">
      <alignment horizontal="center" vertical="top" wrapText="1"/>
    </xf>
    <xf numFmtId="0" fontId="39" fillId="0" borderId="0" xfId="1678" applyFont="1" applyAlignment="1">
      <alignment vertical="center"/>
    </xf>
    <xf numFmtId="0" fontId="37" fillId="0" borderId="0" xfId="1678" applyFont="1" applyAlignment="1">
      <alignment vertical="center"/>
    </xf>
    <xf numFmtId="0" fontId="37" fillId="0" borderId="0" xfId="1678" applyFont="1" applyAlignment="1">
      <alignment vertical="top"/>
    </xf>
    <xf numFmtId="49" fontId="81" fillId="73" borderId="89" xfId="1678" applyNumberFormat="1" applyFont="1" applyFill="1" applyBorder="1" applyAlignment="1">
      <alignment horizontal="center" vertical="top"/>
    </xf>
    <xf numFmtId="0" fontId="81" fillId="73" borderId="89" xfId="1678" applyFont="1" applyFill="1" applyBorder="1" applyAlignment="1">
      <alignment horizontal="justify" vertical="top"/>
    </xf>
    <xf numFmtId="0" fontId="81" fillId="73" borderId="89" xfId="1678" applyFont="1" applyFill="1" applyBorder="1" applyAlignment="1">
      <alignment horizontal="center" vertical="top"/>
    </xf>
    <xf numFmtId="4" fontId="81" fillId="73" borderId="89" xfId="1678" applyNumberFormat="1" applyFont="1" applyFill="1" applyBorder="1" applyAlignment="1">
      <alignment horizontal="right" vertical="top"/>
    </xf>
    <xf numFmtId="0" fontId="81" fillId="73" borderId="89" xfId="0" applyNumberFormat="1" applyFont="1" applyFill="1" applyBorder="1" applyAlignment="1">
      <alignment horizontal="center" vertical="top" wrapText="1"/>
    </xf>
    <xf numFmtId="0" fontId="81" fillId="73" borderId="89" xfId="0" applyFont="1" applyFill="1" applyBorder="1" applyAlignment="1">
      <alignment horizontal="center" vertical="top" wrapText="1"/>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49" fontId="56" fillId="0" borderId="73" xfId="102" applyNumberFormat="1" applyFont="1" applyFill="1" applyBorder="1" applyAlignment="1">
      <alignment horizontal="center" vertical="center"/>
    </xf>
    <xf numFmtId="0" fontId="56" fillId="0" borderId="73" xfId="102" applyFont="1" applyBorder="1" applyAlignment="1">
      <alignment horizontal="justify" vertical="center"/>
    </xf>
    <xf numFmtId="4" fontId="56" fillId="0" borderId="73" xfId="0" applyNumberFormat="1" applyFont="1" applyFill="1" applyBorder="1" applyAlignment="1">
      <alignment horizontal="center" vertical="top" wrapText="1"/>
    </xf>
    <xf numFmtId="4" fontId="56" fillId="0" borderId="73" xfId="0" applyNumberFormat="1" applyFont="1" applyFill="1" applyBorder="1" applyAlignment="1">
      <alignment horizontal="right" vertical="top" wrapText="1"/>
    </xf>
    <xf numFmtId="0" fontId="56" fillId="0" borderId="73" xfId="0" applyNumberFormat="1" applyFont="1" applyFill="1" applyBorder="1" applyAlignment="1">
      <alignment horizontal="center" vertical="top" wrapText="1"/>
    </xf>
    <xf numFmtId="0" fontId="56" fillId="0" borderId="73" xfId="0" applyFont="1" applyFill="1" applyBorder="1" applyAlignment="1">
      <alignment horizontal="center" vertical="top" wrapText="1"/>
    </xf>
    <xf numFmtId="0" fontId="28" fillId="0" borderId="0" xfId="102" applyFont="1" applyBorder="1" applyAlignment="1">
      <alignment vertical="top"/>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49" fontId="56" fillId="0" borderId="73" xfId="1678" applyNumberFormat="1" applyFont="1" applyFill="1" applyBorder="1" applyAlignment="1">
      <alignment horizontal="center" vertical="top"/>
    </xf>
    <xf numFmtId="0" fontId="56" fillId="0" borderId="73" xfId="1678" applyFont="1" applyBorder="1" applyAlignment="1">
      <alignment horizontal="justify" vertical="top"/>
    </xf>
    <xf numFmtId="0" fontId="81" fillId="0" borderId="73" xfId="0" applyNumberFormat="1" applyFont="1" applyFill="1" applyBorder="1" applyAlignment="1">
      <alignment horizontal="center" wrapText="1"/>
    </xf>
    <xf numFmtId="0" fontId="81" fillId="0" borderId="73" xfId="0" applyFont="1" applyFill="1" applyBorder="1" applyAlignment="1">
      <alignment horizontal="center" wrapText="1"/>
    </xf>
    <xf numFmtId="0" fontId="69" fillId="0" borderId="0" xfId="102" applyFont="1" applyBorder="1" applyAlignment="1">
      <alignment horizontal="center" vertical="center"/>
    </xf>
    <xf numFmtId="10" fontId="56" fillId="0" borderId="73" xfId="0" applyNumberFormat="1" applyFont="1" applyFill="1" applyBorder="1" applyAlignment="1">
      <alignment horizontal="center" vertical="top" wrapText="1"/>
    </xf>
    <xf numFmtId="0" fontId="37" fillId="0" borderId="0" xfId="102" applyFont="1" applyFill="1" applyBorder="1" applyAlignment="1">
      <alignment vertical="top"/>
    </xf>
    <xf numFmtId="0" fontId="69" fillId="0" borderId="0" xfId="102" applyFont="1" applyFill="1" applyBorder="1" applyAlignment="1">
      <alignment horizontal="center" vertical="center"/>
    </xf>
    <xf numFmtId="0" fontId="41" fillId="0" borderId="0" xfId="102" applyFill="1" applyBorder="1" applyAlignment="1">
      <alignment vertical="center"/>
    </xf>
    <xf numFmtId="0" fontId="41" fillId="0" borderId="0" xfId="102" applyFill="1" applyBorder="1" applyAlignment="1">
      <alignment vertical="top"/>
    </xf>
    <xf numFmtId="0" fontId="41" fillId="0" borderId="0" xfId="102" applyFill="1" applyAlignment="1">
      <alignment vertical="top"/>
    </xf>
    <xf numFmtId="0" fontId="69" fillId="0" borderId="0" xfId="102" applyFont="1" applyBorder="1" applyAlignment="1">
      <alignment horizontal="center" vertical="center"/>
    </xf>
    <xf numFmtId="0" fontId="41" fillId="0" borderId="0" xfId="102" applyFill="1" applyAlignment="1">
      <alignment vertical="center"/>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0" fontId="69" fillId="0" borderId="0" xfId="102" applyFont="1" applyBorder="1" applyAlignment="1">
      <alignment horizontal="center" vertical="center"/>
    </xf>
    <xf numFmtId="4" fontId="37" fillId="0" borderId="0" xfId="102" applyNumberFormat="1" applyFont="1" applyBorder="1" applyAlignment="1">
      <alignment horizontal="center" vertical="center"/>
    </xf>
    <xf numFmtId="4" fontId="69" fillId="0" borderId="0" xfId="102" applyNumberFormat="1" applyFont="1" applyBorder="1" applyAlignment="1">
      <alignment horizontal="center" vertical="center"/>
    </xf>
    <xf numFmtId="49" fontId="81" fillId="0" borderId="89" xfId="1678" applyNumberFormat="1" applyFont="1" applyFill="1" applyBorder="1" applyAlignment="1">
      <alignment horizontal="center" vertical="top"/>
    </xf>
    <xf numFmtId="0" fontId="81" fillId="0" borderId="89" xfId="1678" applyFont="1" applyFill="1" applyBorder="1" applyAlignment="1">
      <alignment horizontal="justify" vertical="top"/>
    </xf>
    <xf numFmtId="0" fontId="81" fillId="0" borderId="89" xfId="1678" applyFont="1" applyFill="1" applyBorder="1" applyAlignment="1">
      <alignment horizontal="center" vertical="top"/>
    </xf>
    <xf numFmtId="4" fontId="56" fillId="0" borderId="73" xfId="1678" applyNumberFormat="1" applyFont="1" applyFill="1" applyBorder="1" applyAlignment="1">
      <alignment horizontal="right" vertical="top"/>
    </xf>
    <xf numFmtId="4" fontId="81" fillId="0" borderId="89" xfId="102" applyNumberFormat="1" applyFont="1" applyFill="1" applyBorder="1" applyAlignment="1">
      <alignment horizontal="right" vertical="top"/>
    </xf>
    <xf numFmtId="0" fontId="38" fillId="75" borderId="28" xfId="102" applyFont="1" applyFill="1" applyBorder="1" applyAlignment="1">
      <alignment horizontal="right" vertical="top" wrapText="1"/>
    </xf>
    <xf numFmtId="0" fontId="37" fillId="0" borderId="0" xfId="102" applyFont="1" applyBorder="1" applyAlignment="1">
      <alignment horizontal="left" vertical="top" wrapText="1"/>
    </xf>
    <xf numFmtId="0" fontId="28" fillId="0" borderId="0" xfId="102" applyFont="1" applyAlignment="1">
      <alignment horizontal="center" vertical="center" wrapText="1"/>
    </xf>
    <xf numFmtId="0" fontId="69" fillId="0" borderId="0" xfId="102" applyFont="1" applyBorder="1" applyAlignment="1">
      <alignment horizontal="center" vertical="center"/>
    </xf>
    <xf numFmtId="0" fontId="39" fillId="74" borderId="20" xfId="102" applyFont="1" applyFill="1" applyBorder="1" applyAlignment="1">
      <alignment horizontal="center" vertical="top" wrapText="1"/>
    </xf>
    <xf numFmtId="0" fontId="38" fillId="75" borderId="0" xfId="102" applyFont="1" applyFill="1" applyBorder="1" applyAlignment="1">
      <alignment horizontal="right" vertical="top" wrapText="1"/>
    </xf>
    <xf numFmtId="0" fontId="69" fillId="75" borderId="0" xfId="102" applyFont="1" applyFill="1" applyBorder="1" applyAlignment="1">
      <alignment horizontal="left" wrapText="1" indent="20"/>
    </xf>
    <xf numFmtId="0" fontId="80" fillId="75" borderId="0" xfId="102" applyFont="1" applyFill="1" applyBorder="1" applyAlignment="1">
      <alignment horizontal="left" vertical="top" wrapText="1" indent="20"/>
    </xf>
    <xf numFmtId="0" fontId="38" fillId="75" borderId="0" xfId="102" applyFont="1" applyFill="1" applyBorder="1" applyAlignment="1">
      <alignment vertical="center" wrapText="1"/>
    </xf>
    <xf numFmtId="0" fontId="38" fillId="75" borderId="0" xfId="102" applyFont="1" applyFill="1" applyBorder="1" applyAlignment="1">
      <alignment vertical="top" wrapText="1"/>
    </xf>
    <xf numFmtId="0" fontId="38" fillId="75" borderId="0" xfId="102" applyFont="1" applyFill="1" applyBorder="1" applyAlignment="1">
      <alignment horizontal="right" vertical="center" wrapText="1"/>
    </xf>
    <xf numFmtId="0" fontId="51" fillId="0" borderId="20" xfId="2" applyFont="1" applyFill="1" applyBorder="1" applyAlignment="1">
      <alignment horizontal="center" vertical="center"/>
    </xf>
    <xf numFmtId="0" fontId="39" fillId="61" borderId="0" xfId="102" applyFont="1" applyFill="1" applyBorder="1" applyAlignment="1">
      <alignment horizontal="center" wrapText="1"/>
    </xf>
    <xf numFmtId="0" fontId="38" fillId="61" borderId="0" xfId="102" applyFont="1" applyFill="1" applyBorder="1" applyAlignment="1">
      <alignment horizontal="center" vertical="center" wrapText="1"/>
    </xf>
    <xf numFmtId="0" fontId="38" fillId="61" borderId="83" xfId="102" applyFont="1" applyFill="1" applyBorder="1" applyAlignment="1">
      <alignment horizontal="center" vertical="center" wrapText="1"/>
    </xf>
    <xf numFmtId="0" fontId="38" fillId="61" borderId="0" xfId="102" applyFont="1" applyFill="1" applyBorder="1" applyAlignment="1">
      <alignment horizontal="center" vertical="top" wrapText="1"/>
    </xf>
    <xf numFmtId="0" fontId="38" fillId="61" borderId="83" xfId="102" applyFont="1" applyFill="1" applyBorder="1" applyAlignment="1">
      <alignment horizontal="center" vertical="top" wrapText="1"/>
    </xf>
    <xf numFmtId="0" fontId="37" fillId="0" borderId="45" xfId="102" applyFont="1" applyFill="1" applyBorder="1" applyAlignment="1">
      <alignment horizontal="center" vertical="center" wrapText="1"/>
    </xf>
    <xf numFmtId="0" fontId="37" fillId="0" borderId="20" xfId="102" applyFont="1" applyFill="1" applyBorder="1" applyAlignment="1">
      <alignment horizontal="center" vertical="center" wrapText="1"/>
    </xf>
    <xf numFmtId="0" fontId="38" fillId="61" borderId="22" xfId="102" applyFont="1" applyFill="1" applyBorder="1" applyAlignment="1">
      <alignment horizontal="center" vertical="center" wrapText="1"/>
    </xf>
    <xf numFmtId="0" fontId="38" fillId="61" borderId="39" xfId="102" applyFont="1" applyFill="1" applyBorder="1" applyAlignment="1">
      <alignment horizontal="center" vertical="center" wrapText="1"/>
    </xf>
    <xf numFmtId="0" fontId="37" fillId="0" borderId="22" xfId="102" applyFont="1" applyBorder="1" applyAlignment="1">
      <alignment horizontal="center"/>
    </xf>
    <xf numFmtId="0" fontId="37" fillId="0" borderId="0" xfId="102" applyFont="1" applyBorder="1" applyAlignment="1">
      <alignment horizontal="center"/>
    </xf>
    <xf numFmtId="0" fontId="37" fillId="0" borderId="39" xfId="102" applyFont="1" applyBorder="1" applyAlignment="1">
      <alignment horizontal="center"/>
    </xf>
    <xf numFmtId="0" fontId="38" fillId="0" borderId="40" xfId="102" applyFont="1" applyBorder="1" applyAlignment="1">
      <alignment horizontal="center" vertical="center"/>
    </xf>
    <xf numFmtId="0" fontId="38" fillId="0" borderId="41" xfId="102" applyFont="1" applyBorder="1" applyAlignment="1">
      <alignment horizontal="center" vertical="center"/>
    </xf>
    <xf numFmtId="0" fontId="38" fillId="0" borderId="42" xfId="102" applyFont="1" applyBorder="1" applyAlignment="1">
      <alignment horizontal="center" vertical="center"/>
    </xf>
    <xf numFmtId="0" fontId="37" fillId="0" borderId="43" xfId="102" applyFont="1" applyFill="1" applyBorder="1" applyAlignment="1">
      <alignment horizontal="center" vertical="center" wrapText="1"/>
    </xf>
    <xf numFmtId="0" fontId="37" fillId="0" borderId="24" xfId="102" applyFont="1" applyFill="1" applyBorder="1" applyAlignment="1">
      <alignment horizontal="center" vertical="center" wrapText="1"/>
    </xf>
    <xf numFmtId="0" fontId="37" fillId="0" borderId="45" xfId="102" applyFont="1" applyFill="1" applyBorder="1" applyAlignment="1">
      <alignment horizontal="center" vertical="center"/>
    </xf>
    <xf numFmtId="0" fontId="37" fillId="0" borderId="20" xfId="102" applyFont="1" applyFill="1" applyBorder="1" applyAlignment="1">
      <alignment horizontal="center" vertical="center"/>
    </xf>
    <xf numFmtId="0" fontId="37" fillId="66" borderId="45" xfId="102" applyFont="1" applyFill="1" applyBorder="1" applyAlignment="1">
      <alignment horizontal="center" vertical="center" wrapText="1"/>
    </xf>
    <xf numFmtId="0" fontId="37" fillId="66" borderId="20" xfId="102" applyFont="1" applyFill="1" applyBorder="1" applyAlignment="1">
      <alignment horizontal="center" vertical="center" wrapText="1"/>
    </xf>
    <xf numFmtId="0" fontId="37" fillId="66" borderId="47" xfId="102" applyFont="1" applyFill="1" applyBorder="1" applyAlignment="1">
      <alignment horizontal="center" vertical="center"/>
    </xf>
    <xf numFmtId="0" fontId="37" fillId="66" borderId="48" xfId="102" applyFont="1" applyFill="1" applyBorder="1" applyAlignment="1">
      <alignment horizontal="center" vertical="center"/>
    </xf>
    <xf numFmtId="0" fontId="38" fillId="0" borderId="50" xfId="102" applyFont="1" applyBorder="1" applyAlignment="1">
      <alignment horizontal="center" vertical="center" wrapText="1"/>
    </xf>
    <xf numFmtId="0" fontId="38" fillId="0" borderId="51" xfId="102" applyFont="1" applyBorder="1" applyAlignment="1">
      <alignment horizontal="center" vertical="center" wrapText="1"/>
    </xf>
    <xf numFmtId="0" fontId="38" fillId="0" borderId="52" xfId="102" applyFont="1" applyBorder="1" applyAlignment="1">
      <alignment horizontal="center" vertical="center" wrapText="1"/>
    </xf>
    <xf numFmtId="0" fontId="37" fillId="0" borderId="53" xfId="102" applyFont="1" applyBorder="1" applyAlignment="1">
      <alignment horizontal="center" vertical="center" wrapText="1"/>
    </xf>
    <xf numFmtId="0" fontId="37" fillId="0" borderId="54" xfId="102" applyFont="1" applyBorder="1" applyAlignment="1">
      <alignment horizontal="center" vertical="center" wrapText="1"/>
    </xf>
    <xf numFmtId="0" fontId="37" fillId="0" borderId="43" xfId="102" applyFont="1" applyBorder="1" applyAlignment="1">
      <alignment horizontal="center" vertical="center" wrapText="1"/>
    </xf>
    <xf numFmtId="0" fontId="37" fillId="0" borderId="24" xfId="102" applyFont="1" applyBorder="1" applyAlignment="1">
      <alignment horizontal="center" vertical="center" wrapText="1"/>
    </xf>
    <xf numFmtId="0" fontId="37" fillId="0" borderId="55" xfId="102" applyFont="1" applyBorder="1" applyAlignment="1">
      <alignment horizontal="center" vertical="center"/>
    </xf>
    <xf numFmtId="0" fontId="37" fillId="0" borderId="56" xfId="102" applyFont="1" applyBorder="1" applyAlignment="1">
      <alignment horizontal="center" vertical="center"/>
    </xf>
    <xf numFmtId="0" fontId="37" fillId="0" borderId="43" xfId="102" applyFont="1" applyBorder="1" applyAlignment="1">
      <alignment horizontal="center" vertical="center"/>
    </xf>
    <xf numFmtId="0" fontId="54" fillId="0" borderId="53" xfId="102" applyFont="1" applyBorder="1" applyAlignment="1">
      <alignment horizontal="center"/>
    </xf>
    <xf numFmtId="0" fontId="54" fillId="0" borderId="57" xfId="102" applyFont="1" applyBorder="1" applyAlignment="1">
      <alignment horizontal="center"/>
    </xf>
    <xf numFmtId="0" fontId="54" fillId="0" borderId="58" xfId="102" applyFont="1" applyBorder="1" applyAlignment="1">
      <alignment horizontal="center"/>
    </xf>
    <xf numFmtId="0" fontId="28" fillId="0" borderId="45" xfId="102" applyFont="1" applyBorder="1" applyAlignment="1">
      <alignment horizontal="center" vertical="center" wrapText="1"/>
    </xf>
    <xf numFmtId="0" fontId="28" fillId="0" borderId="20" xfId="102" applyFont="1" applyBorder="1" applyAlignment="1">
      <alignment horizontal="center" vertical="center" wrapText="1"/>
    </xf>
    <xf numFmtId="0" fontId="41" fillId="0" borderId="45" xfId="102" applyBorder="1" applyAlignment="1">
      <alignment horizontal="left"/>
    </xf>
    <xf numFmtId="0" fontId="41" fillId="0" borderId="20" xfId="102" applyBorder="1" applyAlignment="1">
      <alignment horizontal="left"/>
    </xf>
    <xf numFmtId="0" fontId="37" fillId="66" borderId="47" xfId="102" applyFont="1" applyFill="1" applyBorder="1" applyAlignment="1">
      <alignment horizontal="left"/>
    </xf>
    <xf numFmtId="0" fontId="37" fillId="66" borderId="48" xfId="102" applyFont="1" applyFill="1" applyBorder="1" applyAlignment="1">
      <alignment horizontal="left"/>
    </xf>
    <xf numFmtId="0" fontId="28" fillId="0" borderId="45" xfId="102" applyFont="1" applyBorder="1" applyAlignment="1">
      <alignment horizontal="left" wrapText="1"/>
    </xf>
    <xf numFmtId="0" fontId="28" fillId="0" borderId="20" xfId="102" applyFont="1" applyBorder="1" applyAlignment="1">
      <alignment horizontal="left" wrapText="1"/>
    </xf>
    <xf numFmtId="0" fontId="28" fillId="0" borderId="46" xfId="102" applyFont="1" applyBorder="1" applyAlignment="1">
      <alignment horizontal="left" wrapText="1"/>
    </xf>
    <xf numFmtId="0" fontId="37" fillId="0" borderId="45" xfId="102" applyFont="1" applyBorder="1" applyAlignment="1">
      <alignment horizontal="left" wrapText="1"/>
    </xf>
    <xf numFmtId="0" fontId="37" fillId="0" borderId="20" xfId="102" applyFont="1" applyBorder="1" applyAlignment="1">
      <alignment horizontal="left" wrapText="1"/>
    </xf>
    <xf numFmtId="0" fontId="37" fillId="0" borderId="46" xfId="102" applyFont="1" applyBorder="1" applyAlignment="1">
      <alignment horizontal="left" wrapText="1"/>
    </xf>
    <xf numFmtId="0" fontId="28" fillId="0" borderId="59" xfId="102" applyFont="1" applyBorder="1" applyAlignment="1">
      <alignment horizontal="left" wrapText="1"/>
    </xf>
    <xf numFmtId="0" fontId="41" fillId="0" borderId="30" xfId="102" applyBorder="1" applyAlignment="1">
      <alignment horizontal="left" wrapText="1"/>
    </xf>
    <xf numFmtId="0" fontId="41" fillId="0" borderId="60" xfId="102" applyBorder="1" applyAlignment="1">
      <alignment horizontal="left" wrapText="1"/>
    </xf>
    <xf numFmtId="0" fontId="54" fillId="0" borderId="59" xfId="102" applyFont="1" applyBorder="1" applyAlignment="1">
      <alignment horizontal="left" wrapText="1"/>
    </xf>
    <xf numFmtId="0" fontId="54" fillId="0" borderId="30" xfId="102" applyFont="1" applyBorder="1" applyAlignment="1">
      <alignment horizontal="left" wrapText="1"/>
    </xf>
    <xf numFmtId="0" fontId="54" fillId="0" borderId="60" xfId="102" applyFont="1" applyBorder="1" applyAlignment="1">
      <alignment horizontal="left" wrapText="1"/>
    </xf>
    <xf numFmtId="0" fontId="28" fillId="0" borderId="59" xfId="102" applyFont="1" applyBorder="1" applyAlignment="1">
      <alignment horizontal="left"/>
    </xf>
    <xf numFmtId="0" fontId="28" fillId="0" borderId="30" xfId="102" applyFont="1" applyBorder="1" applyAlignment="1">
      <alignment horizontal="left"/>
    </xf>
    <xf numFmtId="0" fontId="28" fillId="0" borderId="60" xfId="102" applyFont="1" applyBorder="1" applyAlignment="1">
      <alignment horizontal="left"/>
    </xf>
    <xf numFmtId="0" fontId="28" fillId="0" borderId="61" xfId="102" applyFont="1" applyBorder="1" applyAlignment="1">
      <alignment horizontal="left"/>
    </xf>
    <xf numFmtId="0" fontId="28" fillId="0" borderId="62" xfId="102" applyFont="1" applyBorder="1" applyAlignment="1">
      <alignment horizontal="left"/>
    </xf>
    <xf numFmtId="0" fontId="28" fillId="0" borderId="63" xfId="102" applyFont="1" applyBorder="1" applyAlignment="1">
      <alignment horizontal="left"/>
    </xf>
    <xf numFmtId="0" fontId="37" fillId="0" borderId="47" xfId="102" applyFont="1" applyBorder="1" applyAlignment="1">
      <alignment horizontal="left" wrapText="1"/>
    </xf>
    <xf numFmtId="0" fontId="28" fillId="0" borderId="48" xfId="102" applyFont="1" applyBorder="1" applyAlignment="1">
      <alignment horizontal="left" wrapText="1"/>
    </xf>
    <xf numFmtId="0" fontId="28" fillId="0" borderId="49" xfId="102" applyFont="1" applyBorder="1" applyAlignment="1">
      <alignment horizontal="left" wrapText="1"/>
    </xf>
    <xf numFmtId="0" fontId="37" fillId="0" borderId="59" xfId="102" applyFont="1" applyBorder="1" applyAlignment="1">
      <alignment horizontal="center" vertical="center" wrapText="1"/>
    </xf>
    <xf numFmtId="0" fontId="37" fillId="0" borderId="19" xfId="102" applyFont="1" applyBorder="1" applyAlignment="1">
      <alignment horizontal="center" vertical="center" wrapText="1"/>
    </xf>
    <xf numFmtId="0" fontId="37" fillId="0" borderId="61" xfId="102" applyFont="1" applyBorder="1" applyAlignment="1">
      <alignment horizontal="center"/>
    </xf>
    <xf numFmtId="0" fontId="37" fillId="0" borderId="64" xfId="102" applyFont="1" applyBorder="1" applyAlignment="1">
      <alignment horizontal="center"/>
    </xf>
    <xf numFmtId="0" fontId="37" fillId="61" borderId="69" xfId="102" applyFont="1" applyFill="1" applyBorder="1" applyAlignment="1">
      <alignment horizontal="center" vertical="center" wrapText="1"/>
    </xf>
    <xf numFmtId="0" fontId="37" fillId="61" borderId="31" xfId="102" applyFont="1" applyFill="1" applyBorder="1" applyAlignment="1">
      <alignment horizontal="center" vertical="center" wrapText="1"/>
    </xf>
    <xf numFmtId="0" fontId="38" fillId="61" borderId="36" xfId="102" applyFont="1" applyFill="1" applyBorder="1" applyAlignment="1">
      <alignment horizontal="center"/>
    </xf>
    <xf numFmtId="49" fontId="37" fillId="61" borderId="22" xfId="102" applyNumberFormat="1" applyFont="1" applyFill="1" applyBorder="1" applyAlignment="1">
      <alignment horizontal="center" vertical="top"/>
    </xf>
    <xf numFmtId="49" fontId="37" fillId="61" borderId="0" xfId="102" applyNumberFormat="1" applyFont="1" applyFill="1" applyBorder="1" applyAlignment="1">
      <alignment horizontal="center" vertical="top"/>
    </xf>
    <xf numFmtId="49" fontId="37" fillId="61" borderId="39" xfId="102" applyNumberFormat="1" applyFont="1" applyFill="1" applyBorder="1" applyAlignment="1">
      <alignment horizontal="center" vertical="top"/>
    </xf>
    <xf numFmtId="0" fontId="18" fillId="0" borderId="0" xfId="102" applyFont="1" applyAlignment="1">
      <alignment horizontal="center" vertical="center" wrapText="1"/>
    </xf>
    <xf numFmtId="0" fontId="28" fillId="61" borderId="65" xfId="102" applyNumberFormat="1" applyFont="1" applyFill="1" applyBorder="1" applyAlignment="1">
      <alignment horizontal="left"/>
    </xf>
    <xf numFmtId="0" fontId="28" fillId="61" borderId="66" xfId="102" applyNumberFormat="1" applyFont="1" applyFill="1" applyBorder="1" applyAlignment="1">
      <alignment horizontal="left"/>
    </xf>
    <xf numFmtId="0" fontId="37" fillId="61" borderId="71" xfId="102" applyFont="1" applyFill="1" applyBorder="1" applyAlignment="1">
      <alignment horizontal="center" vertical="center" wrapText="1"/>
    </xf>
    <xf numFmtId="0" fontId="37" fillId="61" borderId="74" xfId="102" applyFont="1" applyFill="1" applyBorder="1" applyAlignment="1">
      <alignment horizontal="center" vertical="center" wrapText="1"/>
    </xf>
    <xf numFmtId="49" fontId="37" fillId="61" borderId="68" xfId="102" applyNumberFormat="1" applyFont="1" applyFill="1" applyBorder="1" applyAlignment="1">
      <alignment horizontal="center" vertical="center"/>
    </xf>
    <xf numFmtId="49" fontId="37" fillId="61" borderId="72" xfId="102" applyNumberFormat="1" applyFont="1" applyFill="1" applyBorder="1" applyAlignment="1">
      <alignment horizontal="center" vertical="center"/>
    </xf>
    <xf numFmtId="49" fontId="37" fillId="61" borderId="75" xfId="102" applyNumberFormat="1" applyFont="1" applyFill="1" applyBorder="1" applyAlignment="1">
      <alignment horizontal="center" vertical="center"/>
    </xf>
    <xf numFmtId="0" fontId="37" fillId="61" borderId="69" xfId="102" applyFont="1" applyFill="1" applyBorder="1" applyAlignment="1">
      <alignment horizontal="center" vertical="center"/>
    </xf>
    <xf numFmtId="0" fontId="37" fillId="61" borderId="31" xfId="102" applyFont="1" applyFill="1" applyBorder="1" applyAlignment="1">
      <alignment horizontal="center" vertical="center"/>
    </xf>
    <xf numFmtId="0" fontId="37" fillId="61" borderId="76" xfId="102" applyFont="1" applyFill="1" applyBorder="1" applyAlignment="1">
      <alignment horizontal="center" vertical="center"/>
    </xf>
    <xf numFmtId="0" fontId="37" fillId="61" borderId="76" xfId="102" applyFont="1" applyFill="1" applyBorder="1" applyAlignment="1">
      <alignment horizontal="center" vertical="center" wrapText="1"/>
    </xf>
    <xf numFmtId="0" fontId="37" fillId="61" borderId="70" xfId="102" applyFont="1" applyFill="1" applyBorder="1" applyAlignment="1">
      <alignment horizontal="center" vertical="center"/>
    </xf>
    <xf numFmtId="0" fontId="37" fillId="61" borderId="73" xfId="102" applyFont="1" applyFill="1" applyBorder="1" applyAlignment="1">
      <alignment horizontal="center" vertical="center"/>
    </xf>
    <xf numFmtId="0" fontId="37" fillId="61" borderId="77" xfId="102" applyFont="1" applyFill="1" applyBorder="1" applyAlignment="1">
      <alignment horizontal="center" vertical="center"/>
    </xf>
    <xf numFmtId="4" fontId="37" fillId="61" borderId="70" xfId="102" applyNumberFormat="1" applyFont="1" applyFill="1" applyBorder="1" applyAlignment="1">
      <alignment horizontal="center" vertical="center" wrapText="1"/>
    </xf>
    <xf numFmtId="4" fontId="37" fillId="61" borderId="73" xfId="102" applyNumberFormat="1" applyFont="1" applyFill="1" applyBorder="1" applyAlignment="1">
      <alignment horizontal="center" vertical="center" wrapText="1"/>
    </xf>
    <xf numFmtId="4" fontId="37" fillId="61" borderId="77" xfId="102" applyNumberFormat="1" applyFont="1" applyFill="1" applyBorder="1" applyAlignment="1">
      <alignment horizontal="center" vertical="center" wrapText="1"/>
    </xf>
    <xf numFmtId="4" fontId="18" fillId="0" borderId="0" xfId="102" applyNumberFormat="1" applyFont="1" applyFill="1" applyAlignment="1">
      <alignment horizontal="center" vertical="center" wrapText="1"/>
    </xf>
    <xf numFmtId="4" fontId="28" fillId="0" borderId="0" xfId="102" applyNumberFormat="1" applyFont="1" applyFill="1" applyAlignment="1">
      <alignment horizontal="center" vertical="center" wrapText="1"/>
    </xf>
    <xf numFmtId="0" fontId="37" fillId="67" borderId="35" xfId="102" applyFont="1" applyFill="1" applyBorder="1" applyAlignment="1">
      <alignment horizontal="right" vertical="center"/>
    </xf>
    <xf numFmtId="0" fontId="37" fillId="67" borderId="36" xfId="102" applyFont="1" applyFill="1" applyBorder="1" applyAlignment="1">
      <alignment horizontal="right" vertical="center"/>
    </xf>
    <xf numFmtId="0" fontId="55" fillId="0" borderId="0" xfId="102" applyFont="1" applyAlignment="1">
      <alignment horizontal="center" vertical="center" wrapText="1"/>
    </xf>
    <xf numFmtId="0" fontId="44" fillId="67" borderId="23" xfId="1676" applyFont="1" applyFill="1" applyBorder="1" applyAlignment="1" applyProtection="1">
      <alignment horizontal="center"/>
      <protection hidden="1"/>
    </xf>
    <xf numFmtId="0" fontId="44" fillId="67" borderId="30" xfId="1676" applyFont="1" applyFill="1" applyBorder="1" applyAlignment="1" applyProtection="1">
      <alignment horizontal="center"/>
      <protection hidden="1"/>
    </xf>
    <xf numFmtId="0" fontId="44" fillId="67" borderId="19" xfId="1676" applyFont="1" applyFill="1" applyBorder="1" applyAlignment="1" applyProtection="1">
      <alignment horizontal="center"/>
      <protection hidden="1"/>
    </xf>
    <xf numFmtId="0" fontId="44" fillId="0" borderId="55" xfId="1676" applyFont="1" applyBorder="1" applyAlignment="1" applyProtection="1">
      <alignment horizontal="left" vertical="distributed"/>
      <protection hidden="1"/>
    </xf>
    <xf numFmtId="0" fontId="44" fillId="0" borderId="43" xfId="1676" applyFont="1" applyBorder="1" applyAlignment="1" applyProtection="1">
      <alignment horizontal="left" vertical="distributed"/>
      <protection hidden="1"/>
    </xf>
    <xf numFmtId="0" fontId="72" fillId="0" borderId="84" xfId="1676" applyFont="1" applyBorder="1" applyAlignment="1" applyProtection="1">
      <alignment horizontal="center" vertical="distributed"/>
      <protection hidden="1"/>
    </xf>
    <xf numFmtId="0" fontId="72" fillId="0" borderId="24" xfId="1676" applyFont="1" applyBorder="1" applyAlignment="1" applyProtection="1">
      <alignment horizontal="center" vertical="distributed"/>
      <protection hidden="1"/>
    </xf>
    <xf numFmtId="0" fontId="72" fillId="0" borderId="24" xfId="102" applyFont="1" applyBorder="1" applyAlignment="1">
      <alignment horizontal="center" vertical="distributed"/>
    </xf>
    <xf numFmtId="179" fontId="72" fillId="0" borderId="84" xfId="1640" applyNumberFormat="1" applyFont="1" applyBorder="1" applyAlignment="1" applyProtection="1">
      <alignment horizontal="center" vertical="center"/>
      <protection hidden="1"/>
    </xf>
    <xf numFmtId="179" fontId="72" fillId="0" borderId="24" xfId="102" applyNumberFormat="1" applyFont="1" applyBorder="1" applyAlignment="1">
      <alignment horizontal="center" vertical="center"/>
    </xf>
    <xf numFmtId="165" fontId="72" fillId="0" borderId="23" xfId="1640" applyFont="1" applyBorder="1" applyAlignment="1" applyProtection="1">
      <protection hidden="1"/>
    </xf>
    <xf numFmtId="165" fontId="72" fillId="0" borderId="19" xfId="1640" applyFont="1" applyBorder="1" applyAlignment="1" applyProtection="1">
      <protection hidden="1"/>
    </xf>
    <xf numFmtId="165" fontId="72" fillId="0" borderId="86" xfId="1640" applyFont="1" applyBorder="1" applyAlignment="1" applyProtection="1">
      <alignment horizontal="center" vertical="distributed"/>
      <protection hidden="1"/>
    </xf>
    <xf numFmtId="165" fontId="72" fillId="0" borderId="44" xfId="1640" applyFont="1" applyBorder="1" applyAlignment="1" applyProtection="1">
      <alignment horizontal="center" vertical="distributed"/>
      <protection hidden="1"/>
    </xf>
    <xf numFmtId="179" fontId="72" fillId="0" borderId="24" xfId="1640" applyNumberFormat="1" applyFont="1" applyBorder="1" applyAlignment="1" applyProtection="1">
      <alignment horizontal="center" vertical="center"/>
      <protection hidden="1"/>
    </xf>
    <xf numFmtId="0" fontId="72" fillId="61" borderId="59" xfId="1676" applyFont="1" applyFill="1" applyBorder="1" applyAlignment="1" applyProtection="1">
      <alignment horizontal="left" vertical="center" wrapText="1"/>
      <protection hidden="1"/>
    </xf>
    <xf numFmtId="0" fontId="72" fillId="61" borderId="19" xfId="1676" applyFont="1" applyFill="1" applyBorder="1" applyAlignment="1" applyProtection="1">
      <alignment horizontal="left" vertical="center" wrapText="1"/>
      <protection hidden="1"/>
    </xf>
    <xf numFmtId="0" fontId="72" fillId="61" borderId="20" xfId="1676" applyFont="1" applyFill="1" applyBorder="1" applyAlignment="1" applyProtection="1">
      <alignment horizontal="center" vertical="center" wrapText="1"/>
      <protection hidden="1"/>
    </xf>
    <xf numFmtId="49" fontId="72" fillId="0" borderId="20" xfId="1640" applyNumberFormat="1" applyFont="1" applyBorder="1" applyAlignment="1" applyProtection="1">
      <alignment horizontal="center" vertical="center" wrapText="1"/>
      <protection hidden="1"/>
    </xf>
    <xf numFmtId="49" fontId="72" fillId="0" borderId="46" xfId="1640" applyNumberFormat="1" applyFont="1" applyBorder="1" applyAlignment="1" applyProtection="1">
      <alignment horizontal="center" vertical="center" wrapText="1"/>
      <protection hidden="1"/>
    </xf>
    <xf numFmtId="0" fontId="72" fillId="0" borderId="43" xfId="102" applyFont="1" applyBorder="1" applyAlignment="1">
      <alignment horizontal="left" vertical="distributed"/>
    </xf>
    <xf numFmtId="0" fontId="44" fillId="61" borderId="22" xfId="102" applyFont="1" applyFill="1" applyBorder="1" applyAlignment="1">
      <alignment horizontal="center"/>
    </xf>
    <xf numFmtId="0" fontId="44" fillId="61" borderId="0" xfId="102" applyFont="1" applyFill="1" applyBorder="1" applyAlignment="1">
      <alignment horizontal="center"/>
    </xf>
    <xf numFmtId="0" fontId="44" fillId="61" borderId="39" xfId="102" applyFont="1" applyFill="1" applyBorder="1" applyAlignment="1">
      <alignment horizontal="center"/>
    </xf>
    <xf numFmtId="0" fontId="44" fillId="61" borderId="22" xfId="102" applyFont="1" applyFill="1" applyBorder="1" applyAlignment="1">
      <alignment horizontal="center" vertical="distributed" wrapText="1"/>
    </xf>
    <xf numFmtId="0" fontId="44" fillId="61" borderId="0" xfId="102" applyFont="1" applyFill="1" applyBorder="1" applyAlignment="1">
      <alignment horizontal="center" vertical="distributed" wrapText="1"/>
    </xf>
    <xf numFmtId="0" fontId="44" fillId="61" borderId="39" xfId="102" applyFont="1" applyFill="1" applyBorder="1" applyAlignment="1">
      <alignment horizontal="center" vertical="distributed" wrapText="1"/>
    </xf>
    <xf numFmtId="0" fontId="44" fillId="61" borderId="59" xfId="1676" applyFont="1" applyFill="1" applyBorder="1" applyAlignment="1" applyProtection="1">
      <alignment horizontal="center" vertical="distributed"/>
      <protection hidden="1"/>
    </xf>
    <xf numFmtId="0" fontId="44" fillId="61" borderId="30" xfId="1676" applyFont="1" applyFill="1" applyBorder="1" applyAlignment="1" applyProtection="1">
      <alignment horizontal="center" vertical="distributed"/>
      <protection hidden="1"/>
    </xf>
    <xf numFmtId="0" fontId="44" fillId="61" borderId="60" xfId="1676" applyFont="1" applyFill="1" applyBorder="1" applyAlignment="1" applyProtection="1">
      <alignment horizontal="center" vertical="distributed"/>
      <protection hidden="1"/>
    </xf>
    <xf numFmtId="0" fontId="44" fillId="0" borderId="59" xfId="1676" applyFont="1" applyFill="1" applyBorder="1" applyAlignment="1" applyProtection="1">
      <alignment horizontal="center"/>
      <protection hidden="1"/>
    </xf>
    <xf numFmtId="0" fontId="44" fillId="0" borderId="30" xfId="1676" applyFont="1" applyFill="1" applyBorder="1" applyAlignment="1" applyProtection="1">
      <alignment horizontal="center"/>
      <protection hidden="1"/>
    </xf>
    <xf numFmtId="165" fontId="44" fillId="0" borderId="20" xfId="1640" applyFont="1" applyFill="1" applyBorder="1" applyAlignment="1" applyProtection="1">
      <alignment horizontal="center"/>
      <protection hidden="1"/>
    </xf>
    <xf numFmtId="165" fontId="44" fillId="0" borderId="46" xfId="1640" applyFont="1" applyFill="1" applyBorder="1" applyAlignment="1" applyProtection="1">
      <alignment horizontal="center"/>
      <protection hidden="1"/>
    </xf>
    <xf numFmtId="0" fontId="36" fillId="0" borderId="20" xfId="102" applyFont="1" applyBorder="1" applyAlignment="1">
      <alignment horizontal="center" vertical="center"/>
    </xf>
    <xf numFmtId="0" fontId="37" fillId="0" borderId="0" xfId="102" applyFont="1" applyAlignment="1">
      <alignment horizontal="center"/>
    </xf>
    <xf numFmtId="0" fontId="41" fillId="0" borderId="0" xfId="102" applyAlignment="1">
      <alignment horizontal="center"/>
    </xf>
    <xf numFmtId="0" fontId="56" fillId="0" borderId="0" xfId="102" applyFont="1" applyAlignment="1">
      <alignment horizontal="center"/>
    </xf>
    <xf numFmtId="0" fontId="44" fillId="0" borderId="20" xfId="102" applyFont="1" applyBorder="1" applyAlignment="1">
      <alignment horizontal="center" vertical="center"/>
    </xf>
    <xf numFmtId="0" fontId="28" fillId="0" borderId="0" xfId="102" applyFont="1" applyFill="1" applyAlignment="1">
      <alignment horizontal="left" vertical="center" wrapText="1"/>
    </xf>
    <xf numFmtId="0" fontId="41" fillId="0" borderId="0" xfId="102" applyFill="1" applyAlignment="1">
      <alignment horizontal="left" vertical="center" wrapText="1"/>
    </xf>
    <xf numFmtId="0" fontId="28" fillId="0" borderId="0" xfId="102" applyFont="1" applyAlignment="1">
      <alignment horizontal="left" vertical="center" wrapText="1"/>
    </xf>
    <xf numFmtId="0" fontId="41" fillId="0" borderId="0" xfId="102" applyAlignment="1">
      <alignment horizontal="left" vertical="center" wrapText="1"/>
    </xf>
    <xf numFmtId="0" fontId="66" fillId="61" borderId="0" xfId="102" applyFont="1" applyFill="1" applyBorder="1" applyAlignment="1">
      <alignment horizontal="left" vertical="top" wrapText="1"/>
    </xf>
    <xf numFmtId="0" fontId="66" fillId="61" borderId="39" xfId="102" applyFont="1" applyFill="1" applyBorder="1" applyAlignment="1">
      <alignment horizontal="left" vertical="top" wrapText="1"/>
    </xf>
    <xf numFmtId="2" fontId="38" fillId="61" borderId="22" xfId="1673" applyFont="1" applyFill="1" applyBorder="1" applyAlignment="1">
      <alignment horizontal="center" vertical="center"/>
    </xf>
    <xf numFmtId="2" fontId="38" fillId="61" borderId="0" xfId="1673" applyFont="1" applyFill="1" applyBorder="1" applyAlignment="1">
      <alignment horizontal="center" vertical="center"/>
    </xf>
    <xf numFmtId="2" fontId="38" fillId="61" borderId="39" xfId="1673" applyFont="1" applyFill="1" applyBorder="1" applyAlignment="1">
      <alignment horizontal="center" vertical="center"/>
    </xf>
    <xf numFmtId="0" fontId="58" fillId="61" borderId="22" xfId="1674" applyFont="1" applyFill="1" applyBorder="1" applyAlignment="1">
      <alignment horizontal="center"/>
    </xf>
    <xf numFmtId="0" fontId="58" fillId="61" borderId="0" xfId="1674" applyFont="1" applyFill="1" applyBorder="1" applyAlignment="1">
      <alignment horizontal="center"/>
    </xf>
    <xf numFmtId="0" fontId="58" fillId="61" borderId="39" xfId="1674" applyFont="1" applyFill="1" applyBorder="1" applyAlignment="1">
      <alignment horizontal="center"/>
    </xf>
    <xf numFmtId="49" fontId="63" fillId="61" borderId="0" xfId="1673" applyNumberFormat="1" applyFont="1" applyFill="1" applyBorder="1" applyAlignment="1">
      <alignment horizontal="center" vertical="top" wrapText="1"/>
    </xf>
    <xf numFmtId="49" fontId="63" fillId="61" borderId="0" xfId="1673" applyNumberFormat="1" applyFont="1" applyFill="1" applyBorder="1" applyAlignment="1">
      <alignment horizontal="center" wrapText="1"/>
    </xf>
    <xf numFmtId="0" fontId="63" fillId="61" borderId="0" xfId="102" applyFont="1" applyFill="1" applyBorder="1" applyAlignment="1">
      <alignment horizontal="center" vertical="top" wrapText="1"/>
    </xf>
    <xf numFmtId="0" fontId="63" fillId="61" borderId="0" xfId="102" applyFont="1" applyFill="1" applyBorder="1" applyAlignment="1">
      <alignment horizontal="center" vertical="center" wrapText="1"/>
    </xf>
    <xf numFmtId="0" fontId="63" fillId="61" borderId="0" xfId="102" applyFont="1" applyFill="1" applyBorder="1" applyAlignment="1">
      <alignment horizontal="left" vertical="top" wrapText="1"/>
    </xf>
    <xf numFmtId="0" fontId="63" fillId="61" borderId="39" xfId="102" applyFont="1" applyFill="1" applyBorder="1" applyAlignment="1">
      <alignment horizontal="left" vertical="top" wrapText="1"/>
    </xf>
    <xf numFmtId="0" fontId="63" fillId="61" borderId="66" xfId="102" applyFont="1" applyFill="1" applyBorder="1" applyAlignment="1">
      <alignment horizontal="left" vertical="top" wrapText="1"/>
    </xf>
    <xf numFmtId="0" fontId="63" fillId="61" borderId="67" xfId="102" applyFont="1" applyFill="1" applyBorder="1" applyAlignment="1">
      <alignment horizontal="left" vertical="top" wrapText="1"/>
    </xf>
    <xf numFmtId="0" fontId="66" fillId="61" borderId="66" xfId="102" applyFont="1" applyFill="1" applyBorder="1" applyAlignment="1">
      <alignment horizontal="left" vertical="top" wrapText="1"/>
    </xf>
    <xf numFmtId="0" fontId="66" fillId="61" borderId="67" xfId="102" applyFont="1" applyFill="1" applyBorder="1" applyAlignment="1">
      <alignment horizontal="left" vertical="top" wrapText="1"/>
    </xf>
  </cellXfs>
  <cellStyles count="1793">
    <cellStyle name="20% - Accent1" xfId="3"/>
    <cellStyle name="20% - Accent2" xfId="4"/>
    <cellStyle name="20% - Accent3" xfId="5"/>
    <cellStyle name="20% - Accent4" xfId="6"/>
    <cellStyle name="20% - Accent5" xfId="7"/>
    <cellStyle name="20% - Accent6" xfId="8"/>
    <cellStyle name="20% - Cor1 2" xfId="9"/>
    <cellStyle name="20% - Cor2 2" xfId="10"/>
    <cellStyle name="20% - Cor3 2" xfId="11"/>
    <cellStyle name="20% - Cor4 2" xfId="12"/>
    <cellStyle name="20% - Cor5 2" xfId="13"/>
    <cellStyle name="20% - Cor6 2" xfId="14"/>
    <cellStyle name="20% - Ênfase1 2" xfId="103"/>
    <cellStyle name="20% - Ênfase1 2 2" xfId="104"/>
    <cellStyle name="20% - Ênfase1 2 2 2" xfId="105"/>
    <cellStyle name="20% - Ênfase1 2 2 2 2" xfId="106"/>
    <cellStyle name="20% - Ênfase1 2 2 3" xfId="107"/>
    <cellStyle name="20% - Ênfase1 2 3" xfId="108"/>
    <cellStyle name="20% - Ênfase1 2 3 2" xfId="109"/>
    <cellStyle name="20% - Ênfase1 2 4" xfId="110"/>
    <cellStyle name="20% - Ênfase2 2" xfId="111"/>
    <cellStyle name="20% - Ênfase2 2 2" xfId="112"/>
    <cellStyle name="20% - Ênfase2 2 2 2" xfId="113"/>
    <cellStyle name="20% - Ênfase2 2 2 2 2" xfId="114"/>
    <cellStyle name="20% - Ênfase2 2 2 3" xfId="115"/>
    <cellStyle name="20% - Ênfase2 2 3" xfId="116"/>
    <cellStyle name="20% - Ênfase2 2 3 2" xfId="117"/>
    <cellStyle name="20% - Ênfase2 2 4" xfId="118"/>
    <cellStyle name="20% - Ênfase3 2" xfId="119"/>
    <cellStyle name="20% - Ênfase3 2 2" xfId="120"/>
    <cellStyle name="20% - Ênfase3 2 2 2" xfId="121"/>
    <cellStyle name="20% - Ênfase3 2 2 2 2" xfId="122"/>
    <cellStyle name="20% - Ênfase3 2 2 3" xfId="123"/>
    <cellStyle name="20% - Ênfase3 2 3" xfId="124"/>
    <cellStyle name="20% - Ênfase3 2 3 2" xfId="125"/>
    <cellStyle name="20% - Ênfase3 2 4" xfId="126"/>
    <cellStyle name="20% - Ênfase4 2" xfId="127"/>
    <cellStyle name="20% - Ênfase4 2 2" xfId="128"/>
    <cellStyle name="20% - Ênfase4 2 2 2" xfId="129"/>
    <cellStyle name="20% - Ênfase4 2 2 2 2" xfId="130"/>
    <cellStyle name="20% - Ênfase4 2 2 3" xfId="131"/>
    <cellStyle name="20% - Ênfase4 2 3" xfId="132"/>
    <cellStyle name="20% - Ênfase4 2 3 2" xfId="133"/>
    <cellStyle name="20% - Ênfase4 2 4" xfId="134"/>
    <cellStyle name="20% - Ênfase5 2" xfId="135"/>
    <cellStyle name="20% - Ênfase5 2 2" xfId="136"/>
    <cellStyle name="20% - Ênfase5 2 2 2" xfId="137"/>
    <cellStyle name="20% - Ênfase5 2 2 2 2" xfId="138"/>
    <cellStyle name="20% - Ênfase5 2 2 3" xfId="139"/>
    <cellStyle name="20% - Ênfase5 2 3" xfId="140"/>
    <cellStyle name="20% - Ênfase5 2 3 2" xfId="141"/>
    <cellStyle name="20% - Ênfase5 2 4" xfId="142"/>
    <cellStyle name="20% - Ênfase6 2" xfId="143"/>
    <cellStyle name="20% - Ênfase6 2 2" xfId="144"/>
    <cellStyle name="20% - Ênfase6 2 2 2" xfId="145"/>
    <cellStyle name="20% - Ênfase6 2 2 2 2" xfId="146"/>
    <cellStyle name="20% - Ênfase6 2 2 3" xfId="147"/>
    <cellStyle name="20% - Ênfase6 2 3" xfId="148"/>
    <cellStyle name="20% - Ênfase6 2 3 2" xfId="149"/>
    <cellStyle name="20% - Ênfase6 2 4" xfId="150"/>
    <cellStyle name="40% - Accent1" xfId="15"/>
    <cellStyle name="40% - Accent2" xfId="16"/>
    <cellStyle name="40% - Accent3" xfId="17"/>
    <cellStyle name="40% - Accent4" xfId="18"/>
    <cellStyle name="40% - Accent5" xfId="19"/>
    <cellStyle name="40% - Accent6" xfId="20"/>
    <cellStyle name="40% - Cor1 2" xfId="21"/>
    <cellStyle name="40% - Cor2 2" xfId="22"/>
    <cellStyle name="40% - Cor3 2" xfId="23"/>
    <cellStyle name="40% - Cor4 2" xfId="24"/>
    <cellStyle name="40% - Cor5 2" xfId="25"/>
    <cellStyle name="40% - Cor6 2" xfId="26"/>
    <cellStyle name="40% - Ênfase1 2" xfId="151"/>
    <cellStyle name="40% - Ênfase1 2 2" xfId="152"/>
    <cellStyle name="40% - Ênfase1 2 2 2" xfId="153"/>
    <cellStyle name="40% - Ênfase1 2 2 2 2" xfId="154"/>
    <cellStyle name="40% - Ênfase1 2 2 3" xfId="155"/>
    <cellStyle name="40% - Ênfase1 2 3" xfId="156"/>
    <cellStyle name="40% - Ênfase1 2 3 2" xfId="157"/>
    <cellStyle name="40% - Ênfase1 2 4" xfId="158"/>
    <cellStyle name="40% - Ênfase2 2" xfId="159"/>
    <cellStyle name="40% - Ênfase2 2 2" xfId="160"/>
    <cellStyle name="40% - Ênfase2 2 2 2" xfId="161"/>
    <cellStyle name="40% - Ênfase2 2 2 2 2" xfId="162"/>
    <cellStyle name="40% - Ênfase2 2 2 3" xfId="163"/>
    <cellStyle name="40% - Ênfase2 2 3" xfId="164"/>
    <cellStyle name="40% - Ênfase2 2 3 2" xfId="165"/>
    <cellStyle name="40% - Ênfase2 2 4" xfId="166"/>
    <cellStyle name="40% - Ênfase3 2" xfId="167"/>
    <cellStyle name="40% - Ênfase3 2 2" xfId="168"/>
    <cellStyle name="40% - Ênfase3 2 2 2" xfId="169"/>
    <cellStyle name="40% - Ênfase3 2 2 2 2" xfId="170"/>
    <cellStyle name="40% - Ênfase3 2 2 3" xfId="171"/>
    <cellStyle name="40% - Ênfase3 2 3" xfId="172"/>
    <cellStyle name="40% - Ênfase3 2 3 2" xfId="173"/>
    <cellStyle name="40% - Ênfase3 2 4" xfId="174"/>
    <cellStyle name="40% - Ênfase4 2" xfId="175"/>
    <cellStyle name="40% - Ênfase4 2 2" xfId="176"/>
    <cellStyle name="40% - Ênfase4 2 2 2" xfId="177"/>
    <cellStyle name="40% - Ênfase4 2 2 2 2" xfId="178"/>
    <cellStyle name="40% - Ênfase4 2 2 3" xfId="179"/>
    <cellStyle name="40% - Ênfase4 2 3" xfId="180"/>
    <cellStyle name="40% - Ênfase4 2 3 2" xfId="181"/>
    <cellStyle name="40% - Ênfase4 2 4" xfId="182"/>
    <cellStyle name="40% - Ênfase5 2" xfId="183"/>
    <cellStyle name="40% - Ênfase5 2 2" xfId="184"/>
    <cellStyle name="40% - Ênfase5 2 2 2" xfId="185"/>
    <cellStyle name="40% - Ênfase5 2 2 2 2" xfId="186"/>
    <cellStyle name="40% - Ênfase5 2 2 3" xfId="187"/>
    <cellStyle name="40% - Ênfase5 2 3" xfId="188"/>
    <cellStyle name="40% - Ênfase5 2 3 2" xfId="189"/>
    <cellStyle name="40% - Ênfase5 2 4" xfId="190"/>
    <cellStyle name="40% - Ênfase6 2" xfId="191"/>
    <cellStyle name="40% - Ênfase6 2 2" xfId="192"/>
    <cellStyle name="40% - Ênfase6 2 2 2" xfId="193"/>
    <cellStyle name="40% - Ênfase6 2 2 2 2" xfId="194"/>
    <cellStyle name="40% - Ênfase6 2 2 3" xfId="195"/>
    <cellStyle name="40% - Ênfase6 2 3" xfId="196"/>
    <cellStyle name="40% - Ênfase6 2 3 2" xfId="197"/>
    <cellStyle name="40% - Ênfase6 2 4" xfId="198"/>
    <cellStyle name="60% - Accent1" xfId="27"/>
    <cellStyle name="60% - Accent2" xfId="28"/>
    <cellStyle name="60% - Accent3" xfId="29"/>
    <cellStyle name="60% - Accent4" xfId="30"/>
    <cellStyle name="60% - Accent5" xfId="31"/>
    <cellStyle name="60% - Accent6" xfId="32"/>
    <cellStyle name="60% - Cor1 2" xfId="33"/>
    <cellStyle name="60% - Cor2 2" xfId="34"/>
    <cellStyle name="60% - Cor3 2" xfId="35"/>
    <cellStyle name="60% - Cor4 2" xfId="36"/>
    <cellStyle name="60% - Cor5 2" xfId="37"/>
    <cellStyle name="60% - Cor6 2" xfId="38"/>
    <cellStyle name="60% - Ênfase1 2" xfId="199"/>
    <cellStyle name="60% - Ênfase2 2" xfId="200"/>
    <cellStyle name="60% - Ênfase3 2" xfId="201"/>
    <cellStyle name="60% - Ênfase4 2" xfId="202"/>
    <cellStyle name="60% - Ênfase5 2" xfId="203"/>
    <cellStyle name="60% - Ênfase6 2" xfId="204"/>
    <cellStyle name="Accent1" xfId="39"/>
    <cellStyle name="Accent2" xfId="40"/>
    <cellStyle name="Accent3" xfId="41"/>
    <cellStyle name="Accent4" xfId="42"/>
    <cellStyle name="Accent5" xfId="43"/>
    <cellStyle name="Accent6" xfId="44"/>
    <cellStyle name="Bad" xfId="45"/>
    <cellStyle name="Bom 2" xfId="46"/>
    <cellStyle name="Bom 2 2" xfId="205"/>
    <cellStyle name="Cabeçalho 1 2" xfId="47"/>
    <cellStyle name="Cabeçalho 2 2" xfId="48"/>
    <cellStyle name="Cabeçalho 3 2" xfId="49"/>
    <cellStyle name="Cabeçalho 4 2" xfId="50"/>
    <cellStyle name="Calculation" xfId="51"/>
    <cellStyle name="Cálculo 2" xfId="53"/>
    <cellStyle name="Cálculo 2 2" xfId="206"/>
    <cellStyle name="Cálculo 3" xfId="52"/>
    <cellStyle name="Célula de Verificação 2" xfId="54"/>
    <cellStyle name="Célula de Verificação 2 2" xfId="207"/>
    <cellStyle name="Célula Ligada 2" xfId="55"/>
    <cellStyle name="Célula Vinculada 2" xfId="208"/>
    <cellStyle name="Check Cell" xfId="56"/>
    <cellStyle name="Company Logo" xfId="209"/>
    <cellStyle name="Cor1 2" xfId="57"/>
    <cellStyle name="Cor2 2" xfId="58"/>
    <cellStyle name="Cor3 2" xfId="59"/>
    <cellStyle name="Cor4 2" xfId="60"/>
    <cellStyle name="Cor5 2" xfId="61"/>
    <cellStyle name="Cor6 2" xfId="62"/>
    <cellStyle name="Correcto" xfId="63"/>
    <cellStyle name="Data Headings" xfId="210"/>
    <cellStyle name="Data Headings 2" xfId="211"/>
    <cellStyle name="Data Input" xfId="212"/>
    <cellStyle name="Ênfase1 2" xfId="213"/>
    <cellStyle name="Ênfase2 2" xfId="214"/>
    <cellStyle name="Ênfase3 2" xfId="215"/>
    <cellStyle name="Ênfase4 2" xfId="216"/>
    <cellStyle name="Ênfase5 2" xfId="217"/>
    <cellStyle name="Ênfase6 2" xfId="218"/>
    <cellStyle name="Entrada 2" xfId="65"/>
    <cellStyle name="Entrada 2 2" xfId="219"/>
    <cellStyle name="Entrada 3" xfId="64"/>
    <cellStyle name="Estilo 1" xfId="66"/>
    <cellStyle name="Estilo 1 2" xfId="221"/>
    <cellStyle name="Estilo 1 2 2" xfId="222"/>
    <cellStyle name="Estilo 1 2 2 2" xfId="223"/>
    <cellStyle name="Estilo 1 2 3" xfId="224"/>
    <cellStyle name="Estilo 1 2 3 2" xfId="225"/>
    <cellStyle name="Estilo 1 2 4" xfId="226"/>
    <cellStyle name="Estilo 1 3" xfId="227"/>
    <cellStyle name="Estilo 1 3 2" xfId="228"/>
    <cellStyle name="Estilo 1 3 2 2" xfId="229"/>
    <cellStyle name="Estilo 1 3 3" xfId="230"/>
    <cellStyle name="Estilo 1 3 3 2" xfId="231"/>
    <cellStyle name="Estilo 1 3 4" xfId="232"/>
    <cellStyle name="Estilo 1 4" xfId="233"/>
    <cellStyle name="Estilo 1 5" xfId="220"/>
    <cellStyle name="Euro" xfId="234"/>
    <cellStyle name="Euro 2" xfId="235"/>
    <cellStyle name="Euro 2 2" xfId="236"/>
    <cellStyle name="Euro 3" xfId="237"/>
    <cellStyle name="Euro 4" xfId="238"/>
    <cellStyle name="Explanatory Text" xfId="67"/>
    <cellStyle name="Good" xfId="68"/>
    <cellStyle name="Heading 1" xfId="69"/>
    <cellStyle name="Heading 2" xfId="70"/>
    <cellStyle name="Heading 3" xfId="71"/>
    <cellStyle name="Heading 4" xfId="72"/>
    <cellStyle name="Incorrecto 2" xfId="73"/>
    <cellStyle name="Incorreto 2" xfId="239"/>
    <cellStyle name="Input" xfId="74"/>
    <cellStyle name="Linked Cell" xfId="75"/>
    <cellStyle name="material" xfId="240"/>
    <cellStyle name="material 2" xfId="241"/>
    <cellStyle name="Moeda 2" xfId="242"/>
    <cellStyle name="Moeda 2 10" xfId="243"/>
    <cellStyle name="Moeda 2 10 2" xfId="244"/>
    <cellStyle name="Moeda 2 11" xfId="245"/>
    <cellStyle name="Moeda 2 11 2" xfId="246"/>
    <cellStyle name="Moeda 2 12" xfId="247"/>
    <cellStyle name="Moeda 2 12 2" xfId="248"/>
    <cellStyle name="Moeda 2 13" xfId="249"/>
    <cellStyle name="Moeda 2 13 2" xfId="250"/>
    <cellStyle name="Moeda 2 13 2 2" xfId="251"/>
    <cellStyle name="Moeda 2 13 3" xfId="252"/>
    <cellStyle name="Moeda 2 13 3 2" xfId="1680"/>
    <cellStyle name="Moeda 2 13 4" xfId="1679"/>
    <cellStyle name="Moeda 2 14" xfId="253"/>
    <cellStyle name="Moeda 2 14 2" xfId="254"/>
    <cellStyle name="Moeda 2 15" xfId="255"/>
    <cellStyle name="Moeda 2 15 2" xfId="256"/>
    <cellStyle name="Moeda 2 16" xfId="257"/>
    <cellStyle name="Moeda 2 16 2" xfId="258"/>
    <cellStyle name="Moeda 2 17" xfId="259"/>
    <cellStyle name="Moeda 2 17 2" xfId="260"/>
    <cellStyle name="Moeda 2 18" xfId="261"/>
    <cellStyle name="Moeda 2 18 2" xfId="262"/>
    <cellStyle name="Moeda 2 19" xfId="263"/>
    <cellStyle name="Moeda 2 19 2" xfId="264"/>
    <cellStyle name="Moeda 2 2" xfId="265"/>
    <cellStyle name="Moeda 2 2 10" xfId="266"/>
    <cellStyle name="Moeda 2 2 10 2" xfId="267"/>
    <cellStyle name="Moeda 2 2 11" xfId="268"/>
    <cellStyle name="Moeda 2 2 12" xfId="269"/>
    <cellStyle name="Moeda 2 2 2" xfId="270"/>
    <cellStyle name="Moeda 2 2 2 2" xfId="271"/>
    <cellStyle name="Moeda 2 2 3" xfId="272"/>
    <cellStyle name="Moeda 2 2 3 2" xfId="273"/>
    <cellStyle name="Moeda 2 2 4" xfId="274"/>
    <cellStyle name="Moeda 2 2 4 2" xfId="275"/>
    <cellStyle name="Moeda 2 2 5" xfId="276"/>
    <cellStyle name="Moeda 2 2 5 2" xfId="277"/>
    <cellStyle name="Moeda 2 2 6" xfId="278"/>
    <cellStyle name="Moeda 2 2 6 2" xfId="279"/>
    <cellStyle name="Moeda 2 2 7" xfId="280"/>
    <cellStyle name="Moeda 2 2 7 2" xfId="281"/>
    <cellStyle name="Moeda 2 2 8" xfId="282"/>
    <cellStyle name="Moeda 2 2 8 2" xfId="283"/>
    <cellStyle name="Moeda 2 2 9" xfId="284"/>
    <cellStyle name="Moeda 2 2 9 2" xfId="285"/>
    <cellStyle name="Moeda 2 20" xfId="286"/>
    <cellStyle name="Moeda 2 20 2" xfId="287"/>
    <cellStyle name="Moeda 2 21" xfId="288"/>
    <cellStyle name="Moeda 2 22" xfId="289"/>
    <cellStyle name="Moeda 2 3" xfId="290"/>
    <cellStyle name="Moeda 2 3 10" xfId="291"/>
    <cellStyle name="Moeda 2 3 10 2" xfId="292"/>
    <cellStyle name="Moeda 2 3 11" xfId="293"/>
    <cellStyle name="Moeda 2 3 2" xfId="294"/>
    <cellStyle name="Moeda 2 3 2 2" xfId="295"/>
    <cellStyle name="Moeda 2 3 3" xfId="296"/>
    <cellStyle name="Moeda 2 3 3 2" xfId="297"/>
    <cellStyle name="Moeda 2 3 4" xfId="298"/>
    <cellStyle name="Moeda 2 3 4 2" xfId="299"/>
    <cellStyle name="Moeda 2 3 5" xfId="300"/>
    <cellStyle name="Moeda 2 3 5 2" xfId="301"/>
    <cellStyle name="Moeda 2 3 6" xfId="302"/>
    <cellStyle name="Moeda 2 3 6 2" xfId="303"/>
    <cellStyle name="Moeda 2 3 7" xfId="304"/>
    <cellStyle name="Moeda 2 3 7 2" xfId="305"/>
    <cellStyle name="Moeda 2 3 8" xfId="306"/>
    <cellStyle name="Moeda 2 3 8 2" xfId="307"/>
    <cellStyle name="Moeda 2 3 9" xfId="308"/>
    <cellStyle name="Moeda 2 3 9 2" xfId="309"/>
    <cellStyle name="Moeda 2 4" xfId="310"/>
    <cellStyle name="Moeda 2 4 2" xfId="311"/>
    <cellStyle name="Moeda 2 5" xfId="312"/>
    <cellStyle name="Moeda 2 5 2" xfId="313"/>
    <cellStyle name="Moeda 2 6" xfId="314"/>
    <cellStyle name="Moeda 2 6 2" xfId="315"/>
    <cellStyle name="Moeda 2 7" xfId="316"/>
    <cellStyle name="Moeda 2 7 2" xfId="317"/>
    <cellStyle name="Moeda 2 8" xfId="318"/>
    <cellStyle name="Moeda 2 8 2" xfId="319"/>
    <cellStyle name="Moeda 2 9" xfId="320"/>
    <cellStyle name="Moeda 2 9 2" xfId="321"/>
    <cellStyle name="Moeda 3" xfId="322"/>
    <cellStyle name="Moeda 3 10" xfId="323"/>
    <cellStyle name="Moeda 3 10 2" xfId="324"/>
    <cellStyle name="Moeda 3 11" xfId="325"/>
    <cellStyle name="Moeda 3 11 2" xfId="326"/>
    <cellStyle name="Moeda 3 12" xfId="327"/>
    <cellStyle name="Moeda 3 12 2" xfId="328"/>
    <cellStyle name="Moeda 3 13" xfId="329"/>
    <cellStyle name="Moeda 3 14" xfId="330"/>
    <cellStyle name="Moeda 3 2" xfId="331"/>
    <cellStyle name="Moeda 3 2 10" xfId="332"/>
    <cellStyle name="Moeda 3 2 10 2" xfId="333"/>
    <cellStyle name="Moeda 3 2 11" xfId="334"/>
    <cellStyle name="Moeda 3 2 12" xfId="335"/>
    <cellStyle name="Moeda 3 2 2" xfId="336"/>
    <cellStyle name="Moeda 3 2 2 2" xfId="337"/>
    <cellStyle name="Moeda 3 2 3" xfId="338"/>
    <cellStyle name="Moeda 3 2 3 2" xfId="339"/>
    <cellStyle name="Moeda 3 2 4" xfId="340"/>
    <cellStyle name="Moeda 3 2 4 2" xfId="341"/>
    <cellStyle name="Moeda 3 2 5" xfId="342"/>
    <cellStyle name="Moeda 3 2 5 2" xfId="343"/>
    <cellStyle name="Moeda 3 2 6" xfId="344"/>
    <cellStyle name="Moeda 3 2 6 2" xfId="345"/>
    <cellStyle name="Moeda 3 2 7" xfId="346"/>
    <cellStyle name="Moeda 3 2 7 2" xfId="347"/>
    <cellStyle name="Moeda 3 2 8" xfId="348"/>
    <cellStyle name="Moeda 3 2 8 2" xfId="349"/>
    <cellStyle name="Moeda 3 2 9" xfId="350"/>
    <cellStyle name="Moeda 3 2 9 2" xfId="351"/>
    <cellStyle name="Moeda 3 3" xfId="352"/>
    <cellStyle name="Moeda 3 3 10" xfId="353"/>
    <cellStyle name="Moeda 3 3 10 2" xfId="354"/>
    <cellStyle name="Moeda 3 3 11" xfId="355"/>
    <cellStyle name="Moeda 3 3 2" xfId="356"/>
    <cellStyle name="Moeda 3 3 2 2" xfId="357"/>
    <cellStyle name="Moeda 3 3 3" xfId="358"/>
    <cellStyle name="Moeda 3 3 3 2" xfId="359"/>
    <cellStyle name="Moeda 3 3 4" xfId="360"/>
    <cellStyle name="Moeda 3 3 4 2" xfId="361"/>
    <cellStyle name="Moeda 3 3 5" xfId="362"/>
    <cellStyle name="Moeda 3 3 5 2" xfId="363"/>
    <cellStyle name="Moeda 3 3 6" xfId="364"/>
    <cellStyle name="Moeda 3 3 6 2" xfId="365"/>
    <cellStyle name="Moeda 3 3 7" xfId="366"/>
    <cellStyle name="Moeda 3 3 7 2" xfId="367"/>
    <cellStyle name="Moeda 3 3 8" xfId="368"/>
    <cellStyle name="Moeda 3 3 8 2" xfId="369"/>
    <cellStyle name="Moeda 3 3 9" xfId="370"/>
    <cellStyle name="Moeda 3 3 9 2" xfId="371"/>
    <cellStyle name="Moeda 3 4" xfId="372"/>
    <cellStyle name="Moeda 3 4 2" xfId="373"/>
    <cellStyle name="Moeda 3 5" xfId="374"/>
    <cellStyle name="Moeda 3 5 2" xfId="375"/>
    <cellStyle name="Moeda 3 6" xfId="376"/>
    <cellStyle name="Moeda 3 6 2" xfId="377"/>
    <cellStyle name="Moeda 3 7" xfId="378"/>
    <cellStyle name="Moeda 3 7 2" xfId="379"/>
    <cellStyle name="Moeda 3 8" xfId="380"/>
    <cellStyle name="Moeda 3 8 2" xfId="381"/>
    <cellStyle name="Moeda 3 9" xfId="382"/>
    <cellStyle name="Moeda 3 9 2" xfId="383"/>
    <cellStyle name="Moeda 4" xfId="384"/>
    <cellStyle name="Moeda 4 2" xfId="385"/>
    <cellStyle name="Moeda 5" xfId="386"/>
    <cellStyle name="Moeda 5 2" xfId="387"/>
    <cellStyle name="Moeda 6" xfId="388"/>
    <cellStyle name="Moeda 6 2" xfId="389"/>
    <cellStyle name="Moeda 6 2 2" xfId="1682"/>
    <cellStyle name="Moeda 6 3" xfId="1681"/>
    <cellStyle name="Moeda 7" xfId="390"/>
    <cellStyle name="Moeda 7 2" xfId="391"/>
    <cellStyle name="Moeda 7 2 2" xfId="1684"/>
    <cellStyle name="Moeda 7 3" xfId="1683"/>
    <cellStyle name="Moeda 8" xfId="392"/>
    <cellStyle name="Moeda 8 2" xfId="393"/>
    <cellStyle name="Moeda 8 2 2" xfId="1686"/>
    <cellStyle name="Moeda 8 3" xfId="1685"/>
    <cellStyle name="Neutra 2" xfId="76"/>
    <cellStyle name="Neutra 2 2" xfId="394"/>
    <cellStyle name="Neutral" xfId="77"/>
    <cellStyle name="Neutro" xfId="78"/>
    <cellStyle name="Normal" xfId="0" builtinId="0"/>
    <cellStyle name="Normal 10" xfId="395"/>
    <cellStyle name="Normal 10 2" xfId="396"/>
    <cellStyle name="Normal 10 2 2" xfId="397"/>
    <cellStyle name="Normal 10 3" xfId="398"/>
    <cellStyle name="Normal 11" xfId="399"/>
    <cellStyle name="Normal 11 2" xfId="400"/>
    <cellStyle name="Normal 12" xfId="401"/>
    <cellStyle name="Normal 12 2" xfId="402"/>
    <cellStyle name="Normal 13" xfId="403"/>
    <cellStyle name="Normal 13 2" xfId="404"/>
    <cellStyle name="Normal 14" xfId="405"/>
    <cellStyle name="Normal 14 2" xfId="406"/>
    <cellStyle name="Normal 15" xfId="407"/>
    <cellStyle name="Normal 16" xfId="408"/>
    <cellStyle name="Normal 16 10" xfId="409"/>
    <cellStyle name="Normal 16 11" xfId="410"/>
    <cellStyle name="Normal 16 12" xfId="411"/>
    <cellStyle name="Normal 16 13" xfId="412"/>
    <cellStyle name="Normal 16 14" xfId="413"/>
    <cellStyle name="Normal 16 15" xfId="414"/>
    <cellStyle name="Normal 16 16" xfId="415"/>
    <cellStyle name="Normal 16 17" xfId="416"/>
    <cellStyle name="Normal 16 18" xfId="417"/>
    <cellStyle name="Normal 16 19" xfId="418"/>
    <cellStyle name="Normal 16 2" xfId="419"/>
    <cellStyle name="Normal 16 20" xfId="420"/>
    <cellStyle name="Normal 16 21" xfId="421"/>
    <cellStyle name="Normal 16 22" xfId="422"/>
    <cellStyle name="Normal 16 23" xfId="423"/>
    <cellStyle name="Normal 16 24" xfId="424"/>
    <cellStyle name="Normal 16 25" xfId="425"/>
    <cellStyle name="Normal 16 26" xfId="426"/>
    <cellStyle name="Normal 16 27" xfId="427"/>
    <cellStyle name="Normal 16 28" xfId="428"/>
    <cellStyle name="Normal 16 29" xfId="429"/>
    <cellStyle name="Normal 16 3" xfId="430"/>
    <cellStyle name="Normal 16 30" xfId="431"/>
    <cellStyle name="Normal 16 31" xfId="432"/>
    <cellStyle name="Normal 16 32" xfId="433"/>
    <cellStyle name="Normal 16 33" xfId="434"/>
    <cellStyle name="Normal 16 34" xfId="435"/>
    <cellStyle name="Normal 16 35" xfId="436"/>
    <cellStyle name="Normal 16 36" xfId="437"/>
    <cellStyle name="Normal 16 37" xfId="438"/>
    <cellStyle name="Normal 16 38" xfId="439"/>
    <cellStyle name="Normal 16 39" xfId="440"/>
    <cellStyle name="Normal 16 4" xfId="441"/>
    <cellStyle name="Normal 16 5" xfId="442"/>
    <cellStyle name="Normal 16 6" xfId="443"/>
    <cellStyle name="Normal 16 7" xfId="444"/>
    <cellStyle name="Normal 16 8" xfId="445"/>
    <cellStyle name="Normal 16 9" xfId="446"/>
    <cellStyle name="Normal 17" xfId="447"/>
    <cellStyle name="Normal 17 2" xfId="448"/>
    <cellStyle name="Normal 18" xfId="449"/>
    <cellStyle name="Normal 18 2" xfId="450"/>
    <cellStyle name="Normal 19" xfId="451"/>
    <cellStyle name="Normal 19 10" xfId="452"/>
    <cellStyle name="Normal 19 11" xfId="453"/>
    <cellStyle name="Normal 19 12" xfId="454"/>
    <cellStyle name="Normal 19 13" xfId="455"/>
    <cellStyle name="Normal 19 14" xfId="456"/>
    <cellStyle name="Normal 19 15" xfId="457"/>
    <cellStyle name="Normal 19 16" xfId="458"/>
    <cellStyle name="Normal 19 17" xfId="459"/>
    <cellStyle name="Normal 19 18" xfId="460"/>
    <cellStyle name="Normal 19 19" xfId="461"/>
    <cellStyle name="Normal 19 2" xfId="462"/>
    <cellStyle name="Normal 19 20" xfId="463"/>
    <cellStyle name="Normal 19 21" xfId="464"/>
    <cellStyle name="Normal 19 22" xfId="465"/>
    <cellStyle name="Normal 19 23" xfId="466"/>
    <cellStyle name="Normal 19 24" xfId="467"/>
    <cellStyle name="Normal 19 25" xfId="468"/>
    <cellStyle name="Normal 19 26" xfId="469"/>
    <cellStyle name="Normal 19 27" xfId="470"/>
    <cellStyle name="Normal 19 28" xfId="471"/>
    <cellStyle name="Normal 19 29" xfId="472"/>
    <cellStyle name="Normal 19 3" xfId="473"/>
    <cellStyle name="Normal 19 30" xfId="474"/>
    <cellStyle name="Normal 19 31" xfId="475"/>
    <cellStyle name="Normal 19 32" xfId="476"/>
    <cellStyle name="Normal 19 33" xfId="477"/>
    <cellStyle name="Normal 19 34" xfId="478"/>
    <cellStyle name="Normal 19 35" xfId="479"/>
    <cellStyle name="Normal 19 36" xfId="480"/>
    <cellStyle name="Normal 19 37" xfId="481"/>
    <cellStyle name="Normal 19 38" xfId="482"/>
    <cellStyle name="Normal 19 4" xfId="483"/>
    <cellStyle name="Normal 19 5" xfId="484"/>
    <cellStyle name="Normal 19 6" xfId="485"/>
    <cellStyle name="Normal 19 7" xfId="486"/>
    <cellStyle name="Normal 19 8" xfId="487"/>
    <cellStyle name="Normal 19 9" xfId="488"/>
    <cellStyle name="Normal 2" xfId="79"/>
    <cellStyle name="Normal 2 10" xfId="489"/>
    <cellStyle name="Normal 2 10 2" xfId="490"/>
    <cellStyle name="Normal 2 11" xfId="491"/>
    <cellStyle name="Normal 2 11 2" xfId="492"/>
    <cellStyle name="Normal 2 12" xfId="493"/>
    <cellStyle name="Normal 2 12 2" xfId="494"/>
    <cellStyle name="Normal 2 13" xfId="495"/>
    <cellStyle name="Normal 2 13 2" xfId="496"/>
    <cellStyle name="Normal 2 14" xfId="497"/>
    <cellStyle name="Normal 2 14 2" xfId="498"/>
    <cellStyle name="Normal 2 15" xfId="499"/>
    <cellStyle name="Normal 2 15 2" xfId="500"/>
    <cellStyle name="Normal 2 16" xfId="501"/>
    <cellStyle name="Normal 2 16 2" xfId="502"/>
    <cellStyle name="Normal 2 17" xfId="503"/>
    <cellStyle name="Normal 2 17 2" xfId="504"/>
    <cellStyle name="Normal 2 18" xfId="505"/>
    <cellStyle name="Normal 2 18 2" xfId="506"/>
    <cellStyle name="Normal 2 19" xfId="507"/>
    <cellStyle name="Normal 2 19 2" xfId="508"/>
    <cellStyle name="Normal 2 2" xfId="509"/>
    <cellStyle name="Normal 2 2 2" xfId="510"/>
    <cellStyle name="Normal 2 2 2 2" xfId="511"/>
    <cellStyle name="Normal 2 2 3" xfId="512"/>
    <cellStyle name="Normal 2 2 3 2" xfId="513"/>
    <cellStyle name="Normal 2 2 4" xfId="514"/>
    <cellStyle name="Normal 2 2 4 2" xfId="515"/>
    <cellStyle name="Normal 2 2 5" xfId="516"/>
    <cellStyle name="Normal 2 20" xfId="517"/>
    <cellStyle name="Normal 2 20 2" xfId="518"/>
    <cellStyle name="Normal 2 21" xfId="519"/>
    <cellStyle name="Normal 2 21 2" xfId="520"/>
    <cellStyle name="Normal 2 22" xfId="521"/>
    <cellStyle name="Normal 2 3" xfId="522"/>
    <cellStyle name="Normal 2 3 2" xfId="523"/>
    <cellStyle name="Normal 2 4" xfId="524"/>
    <cellStyle name="Normal 2 4 2" xfId="525"/>
    <cellStyle name="Normal 2 5" xfId="526"/>
    <cellStyle name="Normal 2 5 10" xfId="527"/>
    <cellStyle name="Normal 2 5 10 2" xfId="528"/>
    <cellStyle name="Normal 2 5 11" xfId="529"/>
    <cellStyle name="Normal 2 5 2" xfId="530"/>
    <cellStyle name="Normal 2 5 2 2" xfId="531"/>
    <cellStyle name="Normal 2 5 3" xfId="532"/>
    <cellStyle name="Normal 2 5 3 2" xfId="533"/>
    <cellStyle name="Normal 2 5 4" xfId="534"/>
    <cellStyle name="Normal 2 5 4 2" xfId="535"/>
    <cellStyle name="Normal 2 5 5" xfId="536"/>
    <cellStyle name="Normal 2 5 5 2" xfId="537"/>
    <cellStyle name="Normal 2 5 6" xfId="538"/>
    <cellStyle name="Normal 2 5 6 2" xfId="539"/>
    <cellStyle name="Normal 2 5 7" xfId="540"/>
    <cellStyle name="Normal 2 5 7 2" xfId="541"/>
    <cellStyle name="Normal 2 5 8" xfId="542"/>
    <cellStyle name="Normal 2 5 8 2" xfId="543"/>
    <cellStyle name="Normal 2 5 9" xfId="544"/>
    <cellStyle name="Normal 2 5 9 2" xfId="545"/>
    <cellStyle name="Normal 2 6" xfId="546"/>
    <cellStyle name="Normal 2 6 2" xfId="547"/>
    <cellStyle name="Normal 2 7" xfId="548"/>
    <cellStyle name="Normal 2 7 2" xfId="549"/>
    <cellStyle name="Normal 2 8" xfId="550"/>
    <cellStyle name="Normal 2 8 2" xfId="551"/>
    <cellStyle name="Normal 2 9" xfId="552"/>
    <cellStyle name="Normal 2 9 2" xfId="553"/>
    <cellStyle name="Normal 2_cálculo" xfId="554"/>
    <cellStyle name="Normal 20" xfId="555"/>
    <cellStyle name="Normal 20 2" xfId="556"/>
    <cellStyle name="Normal 21" xfId="557"/>
    <cellStyle name="Normal 21 2" xfId="558"/>
    <cellStyle name="Normal 22" xfId="559"/>
    <cellStyle name="Normal 22 2" xfId="560"/>
    <cellStyle name="Normal 23" xfId="561"/>
    <cellStyle name="Normal 23 2" xfId="562"/>
    <cellStyle name="Normal 24" xfId="563"/>
    <cellStyle name="Normal 24 2" xfId="564"/>
    <cellStyle name="Normal 25" xfId="565"/>
    <cellStyle name="Normal 26" xfId="566"/>
    <cellStyle name="Normal 26 2" xfId="567"/>
    <cellStyle name="Normal 27" xfId="568"/>
    <cellStyle name="Normal 27 2" xfId="569"/>
    <cellStyle name="Normal 28" xfId="570"/>
    <cellStyle name="Normal 28 2" xfId="571"/>
    <cellStyle name="Normal 29" xfId="572"/>
    <cellStyle name="Normal 3" xfId="80"/>
    <cellStyle name="Normal 3 10" xfId="574"/>
    <cellStyle name="Normal 3 10 2" xfId="575"/>
    <cellStyle name="Normal 3 11" xfId="576"/>
    <cellStyle name="Normal 3 11 2" xfId="577"/>
    <cellStyle name="Normal 3 12" xfId="578"/>
    <cellStyle name="Normal 3 12 2" xfId="579"/>
    <cellStyle name="Normal 3 12 2 2" xfId="580"/>
    <cellStyle name="Normal 3 12 2 2 2" xfId="581"/>
    <cellStyle name="Normal 3 12 2 3" xfId="582"/>
    <cellStyle name="Normal 3 12 3" xfId="583"/>
    <cellStyle name="Normal 3 12 3 2" xfId="584"/>
    <cellStyle name="Normal 3 12 4" xfId="585"/>
    <cellStyle name="Normal 3 13" xfId="586"/>
    <cellStyle name="Normal 3 13 10" xfId="587"/>
    <cellStyle name="Normal 3 13 10 2" xfId="588"/>
    <cellStyle name="Normal 3 13 11" xfId="589"/>
    <cellStyle name="Normal 3 13 11 2" xfId="590"/>
    <cellStyle name="Normal 3 13 12" xfId="591"/>
    <cellStyle name="Normal 3 13 12 2" xfId="592"/>
    <cellStyle name="Normal 3 13 13" xfId="593"/>
    <cellStyle name="Normal 3 13 13 2" xfId="594"/>
    <cellStyle name="Normal 3 13 14" xfId="595"/>
    <cellStyle name="Normal 3 13 14 2" xfId="596"/>
    <cellStyle name="Normal 3 13 15" xfId="597"/>
    <cellStyle name="Normal 3 13 15 2" xfId="598"/>
    <cellStyle name="Normal 3 13 16" xfId="599"/>
    <cellStyle name="Normal 3 13 16 2" xfId="600"/>
    <cellStyle name="Normal 3 13 17" xfId="601"/>
    <cellStyle name="Normal 3 13 17 2" xfId="602"/>
    <cellStyle name="Normal 3 13 18" xfId="603"/>
    <cellStyle name="Normal 3 13 18 2" xfId="604"/>
    <cellStyle name="Normal 3 13 19" xfId="605"/>
    <cellStyle name="Normal 3 13 19 2" xfId="606"/>
    <cellStyle name="Normal 3 13 2" xfId="607"/>
    <cellStyle name="Normal 3 13 2 2" xfId="608"/>
    <cellStyle name="Normal 3 13 20" xfId="609"/>
    <cellStyle name="Normal 3 13 20 2" xfId="610"/>
    <cellStyle name="Normal 3 13 21" xfId="611"/>
    <cellStyle name="Normal 3 13 21 2" xfId="612"/>
    <cellStyle name="Normal 3 13 22" xfId="613"/>
    <cellStyle name="Normal 3 13 22 2" xfId="614"/>
    <cellStyle name="Normal 3 13 23" xfId="615"/>
    <cellStyle name="Normal 3 13 23 2" xfId="616"/>
    <cellStyle name="Normal 3 13 24" xfId="617"/>
    <cellStyle name="Normal 3 13 24 2" xfId="618"/>
    <cellStyle name="Normal 3 13 25" xfId="619"/>
    <cellStyle name="Normal 3 13 25 2" xfId="620"/>
    <cellStyle name="Normal 3 13 26" xfId="621"/>
    <cellStyle name="Normal 3 13 26 2" xfId="622"/>
    <cellStyle name="Normal 3 13 27" xfId="623"/>
    <cellStyle name="Normal 3 13 27 2" xfId="624"/>
    <cellStyle name="Normal 3 13 28" xfId="625"/>
    <cellStyle name="Normal 3 13 28 2" xfId="626"/>
    <cellStyle name="Normal 3 13 29" xfId="627"/>
    <cellStyle name="Normal 3 13 29 2" xfId="628"/>
    <cellStyle name="Normal 3 13 3" xfId="629"/>
    <cellStyle name="Normal 3 13 3 2" xfId="630"/>
    <cellStyle name="Normal 3 13 30" xfId="631"/>
    <cellStyle name="Normal 3 13 30 2" xfId="632"/>
    <cellStyle name="Normal 3 13 31" xfId="633"/>
    <cellStyle name="Normal 3 13 31 2" xfId="634"/>
    <cellStyle name="Normal 3 13 32" xfId="635"/>
    <cellStyle name="Normal 3 13 32 2" xfId="636"/>
    <cellStyle name="Normal 3 13 33" xfId="637"/>
    <cellStyle name="Normal 3 13 33 2" xfId="638"/>
    <cellStyle name="Normal 3 13 34" xfId="639"/>
    <cellStyle name="Normal 3 13 34 2" xfId="640"/>
    <cellStyle name="Normal 3 13 35" xfId="641"/>
    <cellStyle name="Normal 3 13 35 2" xfId="642"/>
    <cellStyle name="Normal 3 13 36" xfId="643"/>
    <cellStyle name="Normal 3 13 36 2" xfId="644"/>
    <cellStyle name="Normal 3 13 37" xfId="645"/>
    <cellStyle name="Normal 3 13 37 2" xfId="646"/>
    <cellStyle name="Normal 3 13 38" xfId="647"/>
    <cellStyle name="Normal 3 13 38 2" xfId="648"/>
    <cellStyle name="Normal 3 13 39" xfId="649"/>
    <cellStyle name="Normal 3 13 39 2" xfId="650"/>
    <cellStyle name="Normal 3 13 4" xfId="651"/>
    <cellStyle name="Normal 3 13 4 2" xfId="652"/>
    <cellStyle name="Normal 3 13 40" xfId="653"/>
    <cellStyle name="Normal 3 13 40 2" xfId="654"/>
    <cellStyle name="Normal 3 13 41" xfId="655"/>
    <cellStyle name="Normal 3 13 41 2" xfId="656"/>
    <cellStyle name="Normal 3 13 42" xfId="657"/>
    <cellStyle name="Normal 3 13 42 2" xfId="658"/>
    <cellStyle name="Normal 3 13 43" xfId="659"/>
    <cellStyle name="Normal 3 13 43 2" xfId="660"/>
    <cellStyle name="Normal 3 13 44" xfId="661"/>
    <cellStyle name="Normal 3 13 44 2" xfId="662"/>
    <cellStyle name="Normal 3 13 45" xfId="663"/>
    <cellStyle name="Normal 3 13 45 2" xfId="664"/>
    <cellStyle name="Normal 3 13 46" xfId="665"/>
    <cellStyle name="Normal 3 13 5" xfId="666"/>
    <cellStyle name="Normal 3 13 5 2" xfId="667"/>
    <cellStyle name="Normal 3 13 6" xfId="668"/>
    <cellStyle name="Normal 3 13 6 2" xfId="669"/>
    <cellStyle name="Normal 3 13 7" xfId="670"/>
    <cellStyle name="Normal 3 13 7 2" xfId="671"/>
    <cellStyle name="Normal 3 13 8" xfId="672"/>
    <cellStyle name="Normal 3 13 8 2" xfId="673"/>
    <cellStyle name="Normal 3 13 9" xfId="674"/>
    <cellStyle name="Normal 3 13 9 2" xfId="675"/>
    <cellStyle name="Normal 3 14" xfId="676"/>
    <cellStyle name="Normal 3 14 2" xfId="677"/>
    <cellStyle name="Normal 3 15" xfId="678"/>
    <cellStyle name="Normal 3 15 2" xfId="679"/>
    <cellStyle name="Normal 3 16" xfId="680"/>
    <cellStyle name="Normal 3 16 2" xfId="681"/>
    <cellStyle name="Normal 3 16 2 2" xfId="682"/>
    <cellStyle name="Normal 3 16 2 2 2" xfId="683"/>
    <cellStyle name="Normal 3 16 2 3" xfId="684"/>
    <cellStyle name="Normal 3 16 3" xfId="685"/>
    <cellStyle name="Normal 3 16 3 2" xfId="686"/>
    <cellStyle name="Normal 3 16 4" xfId="687"/>
    <cellStyle name="Normal 3 17" xfId="688"/>
    <cellStyle name="Normal 3 17 2" xfId="689"/>
    <cellStyle name="Normal 3 17 2 2" xfId="690"/>
    <cellStyle name="Normal 3 17 2 2 2" xfId="691"/>
    <cellStyle name="Normal 3 17 2 3" xfId="692"/>
    <cellStyle name="Normal 3 17 3" xfId="693"/>
    <cellStyle name="Normal 3 17 3 2" xfId="694"/>
    <cellStyle name="Normal 3 17 4" xfId="695"/>
    <cellStyle name="Normal 3 18" xfId="696"/>
    <cellStyle name="Normal 3 18 2" xfId="697"/>
    <cellStyle name="Normal 3 18 2 2" xfId="698"/>
    <cellStyle name="Normal 3 18 2 2 2" xfId="699"/>
    <cellStyle name="Normal 3 18 2 3" xfId="700"/>
    <cellStyle name="Normal 3 18 3" xfId="701"/>
    <cellStyle name="Normal 3 18 3 2" xfId="702"/>
    <cellStyle name="Normal 3 18 4" xfId="703"/>
    <cellStyle name="Normal 3 19" xfId="704"/>
    <cellStyle name="Normal 3 19 2" xfId="705"/>
    <cellStyle name="Normal 3 19 2 2" xfId="706"/>
    <cellStyle name="Normal 3 19 2 2 2" xfId="707"/>
    <cellStyle name="Normal 3 19 2 3" xfId="708"/>
    <cellStyle name="Normal 3 19 3" xfId="709"/>
    <cellStyle name="Normal 3 19 3 2" xfId="710"/>
    <cellStyle name="Normal 3 19 4" xfId="711"/>
    <cellStyle name="Normal 3 2" xfId="712"/>
    <cellStyle name="Normal 3 2 10" xfId="713"/>
    <cellStyle name="Normal 3 2 10 2" xfId="714"/>
    <cellStyle name="Normal 3 2 11" xfId="715"/>
    <cellStyle name="Normal 3 2 11 2" xfId="716"/>
    <cellStyle name="Normal 3 2 12" xfId="717"/>
    <cellStyle name="Normal 3 2 12 2" xfId="718"/>
    <cellStyle name="Normal 3 2 13" xfId="719"/>
    <cellStyle name="Normal 3 2 13 2" xfId="720"/>
    <cellStyle name="Normal 3 2 14" xfId="721"/>
    <cellStyle name="Normal 3 2 14 2" xfId="722"/>
    <cellStyle name="Normal 3 2 15" xfId="723"/>
    <cellStyle name="Normal 3 2 15 2" xfId="724"/>
    <cellStyle name="Normal 3 2 16" xfId="725"/>
    <cellStyle name="Normal 3 2 16 2" xfId="726"/>
    <cellStyle name="Normal 3 2 17" xfId="727"/>
    <cellStyle name="Normal 3 2 17 2" xfId="728"/>
    <cellStyle name="Normal 3 2 18" xfId="729"/>
    <cellStyle name="Normal 3 2 18 2" xfId="730"/>
    <cellStyle name="Normal 3 2 19" xfId="731"/>
    <cellStyle name="Normal 3 2 19 2" xfId="732"/>
    <cellStyle name="Normal 3 2 2" xfId="733"/>
    <cellStyle name="Normal 3 2 2 2" xfId="734"/>
    <cellStyle name="Normal 3 2 20" xfId="735"/>
    <cellStyle name="Normal 3 2 20 2" xfId="736"/>
    <cellStyle name="Normal 3 2 21" xfId="737"/>
    <cellStyle name="Normal 3 2 21 2" xfId="738"/>
    <cellStyle name="Normal 3 2 22" xfId="739"/>
    <cellStyle name="Normal 3 2 22 2" xfId="740"/>
    <cellStyle name="Normal 3 2 23" xfId="741"/>
    <cellStyle name="Normal 3 2 23 2" xfId="742"/>
    <cellStyle name="Normal 3 2 24" xfId="743"/>
    <cellStyle name="Normal 3 2 24 2" xfId="744"/>
    <cellStyle name="Normal 3 2 25" xfId="745"/>
    <cellStyle name="Normal 3 2 25 2" xfId="746"/>
    <cellStyle name="Normal 3 2 26" xfId="747"/>
    <cellStyle name="Normal 3 2 26 2" xfId="748"/>
    <cellStyle name="Normal 3 2 27" xfId="749"/>
    <cellStyle name="Normal 3 2 27 2" xfId="750"/>
    <cellStyle name="Normal 3 2 28" xfId="751"/>
    <cellStyle name="Normal 3 2 28 2" xfId="752"/>
    <cellStyle name="Normal 3 2 29" xfId="753"/>
    <cellStyle name="Normal 3 2 29 2" xfId="754"/>
    <cellStyle name="Normal 3 2 3" xfId="755"/>
    <cellStyle name="Normal 3 2 3 2" xfId="756"/>
    <cellStyle name="Normal 3 2 30" xfId="757"/>
    <cellStyle name="Normal 3 2 30 2" xfId="758"/>
    <cellStyle name="Normal 3 2 31" xfId="759"/>
    <cellStyle name="Normal 3 2 31 2" xfId="760"/>
    <cellStyle name="Normal 3 2 32" xfId="761"/>
    <cellStyle name="Normal 3 2 32 2" xfId="762"/>
    <cellStyle name="Normal 3 2 33" xfId="763"/>
    <cellStyle name="Normal 3 2 33 2" xfId="764"/>
    <cellStyle name="Normal 3 2 34" xfId="765"/>
    <cellStyle name="Normal 3 2 34 2" xfId="766"/>
    <cellStyle name="Normal 3 2 35" xfId="767"/>
    <cellStyle name="Normal 3 2 35 2" xfId="768"/>
    <cellStyle name="Normal 3 2 36" xfId="769"/>
    <cellStyle name="Normal 3 2 36 2" xfId="770"/>
    <cellStyle name="Normal 3 2 37" xfId="771"/>
    <cellStyle name="Normal 3 2 37 2" xfId="772"/>
    <cellStyle name="Normal 3 2 38" xfId="773"/>
    <cellStyle name="Normal 3 2 38 2" xfId="774"/>
    <cellStyle name="Normal 3 2 39" xfId="775"/>
    <cellStyle name="Normal 3 2 39 2" xfId="776"/>
    <cellStyle name="Normal 3 2 4" xfId="777"/>
    <cellStyle name="Normal 3 2 4 2" xfId="778"/>
    <cellStyle name="Normal 3 2 40" xfId="779"/>
    <cellStyle name="Normal 3 2 40 2" xfId="780"/>
    <cellStyle name="Normal 3 2 41" xfId="781"/>
    <cellStyle name="Normal 3 2 41 2" xfId="782"/>
    <cellStyle name="Normal 3 2 42" xfId="783"/>
    <cellStyle name="Normal 3 2 42 2" xfId="784"/>
    <cellStyle name="Normal 3 2 43" xfId="785"/>
    <cellStyle name="Normal 3 2 43 2" xfId="786"/>
    <cellStyle name="Normal 3 2 44" xfId="787"/>
    <cellStyle name="Normal 3 2 44 2" xfId="788"/>
    <cellStyle name="Normal 3 2 45" xfId="789"/>
    <cellStyle name="Normal 3 2 45 2" xfId="790"/>
    <cellStyle name="Normal 3 2 46" xfId="791"/>
    <cellStyle name="Normal 3 2 46 2" xfId="792"/>
    <cellStyle name="Normal 3 2 47" xfId="793"/>
    <cellStyle name="Normal 3 2 47 2" xfId="794"/>
    <cellStyle name="Normal 3 2 47 2 2" xfId="795"/>
    <cellStyle name="Normal 3 2 47 3" xfId="796"/>
    <cellStyle name="Normal 3 2 48" xfId="797"/>
    <cellStyle name="Normal 3 2 5" xfId="798"/>
    <cellStyle name="Normal 3 2 5 2" xfId="799"/>
    <cellStyle name="Normal 3 2 6" xfId="800"/>
    <cellStyle name="Normal 3 2 6 2" xfId="801"/>
    <cellStyle name="Normal 3 2 7" xfId="802"/>
    <cellStyle name="Normal 3 2 7 2" xfId="803"/>
    <cellStyle name="Normal 3 2 8" xfId="804"/>
    <cellStyle name="Normal 3 2 8 2" xfId="805"/>
    <cellStyle name="Normal 3 2 9" xfId="806"/>
    <cellStyle name="Normal 3 2 9 2" xfId="807"/>
    <cellStyle name="Normal 3 20" xfId="808"/>
    <cellStyle name="Normal 3 20 2" xfId="809"/>
    <cellStyle name="Normal 3 20 2 2" xfId="810"/>
    <cellStyle name="Normal 3 20 2 2 2" xfId="811"/>
    <cellStyle name="Normal 3 20 2 3" xfId="812"/>
    <cellStyle name="Normal 3 20 3" xfId="813"/>
    <cellStyle name="Normal 3 20 3 2" xfId="814"/>
    <cellStyle name="Normal 3 20 4" xfId="815"/>
    <cellStyle name="Normal 3 21" xfId="816"/>
    <cellStyle name="Normal 3 21 2" xfId="817"/>
    <cellStyle name="Normal 3 21 2 2" xfId="818"/>
    <cellStyle name="Normal 3 21 2 2 2" xfId="819"/>
    <cellStyle name="Normal 3 21 2 3" xfId="820"/>
    <cellStyle name="Normal 3 21 3" xfId="821"/>
    <cellStyle name="Normal 3 21 3 2" xfId="822"/>
    <cellStyle name="Normal 3 21 4" xfId="823"/>
    <cellStyle name="Normal 3 22" xfId="824"/>
    <cellStyle name="Normal 3 22 2" xfId="825"/>
    <cellStyle name="Normal 3 22 2 2" xfId="826"/>
    <cellStyle name="Normal 3 22 2 2 2" xfId="827"/>
    <cellStyle name="Normal 3 22 2 3" xfId="828"/>
    <cellStyle name="Normal 3 22 3" xfId="829"/>
    <cellStyle name="Normal 3 22 3 2" xfId="830"/>
    <cellStyle name="Normal 3 22 4" xfId="831"/>
    <cellStyle name="Normal 3 23" xfId="832"/>
    <cellStyle name="Normal 3 23 2" xfId="833"/>
    <cellStyle name="Normal 3 23 2 2" xfId="834"/>
    <cellStyle name="Normal 3 23 2 2 2" xfId="835"/>
    <cellStyle name="Normal 3 23 2 3" xfId="836"/>
    <cellStyle name="Normal 3 23 3" xfId="837"/>
    <cellStyle name="Normal 3 23 3 2" xfId="838"/>
    <cellStyle name="Normal 3 23 4" xfId="839"/>
    <cellStyle name="Normal 3 24" xfId="840"/>
    <cellStyle name="Normal 3 24 2" xfId="841"/>
    <cellStyle name="Normal 3 24 2 2" xfId="842"/>
    <cellStyle name="Normal 3 24 2 2 2" xfId="843"/>
    <cellStyle name="Normal 3 24 2 3" xfId="844"/>
    <cellStyle name="Normal 3 24 3" xfId="845"/>
    <cellStyle name="Normal 3 24 3 2" xfId="846"/>
    <cellStyle name="Normal 3 24 4" xfId="847"/>
    <cellStyle name="Normal 3 25" xfId="848"/>
    <cellStyle name="Normal 3 25 2" xfId="849"/>
    <cellStyle name="Normal 3 25 2 2" xfId="850"/>
    <cellStyle name="Normal 3 25 2 2 2" xfId="851"/>
    <cellStyle name="Normal 3 25 2 3" xfId="852"/>
    <cellStyle name="Normal 3 25 3" xfId="853"/>
    <cellStyle name="Normal 3 25 3 2" xfId="854"/>
    <cellStyle name="Normal 3 25 4" xfId="855"/>
    <cellStyle name="Normal 3 26" xfId="856"/>
    <cellStyle name="Normal 3 26 2" xfId="857"/>
    <cellStyle name="Normal 3 26 2 2" xfId="858"/>
    <cellStyle name="Normal 3 26 2 2 2" xfId="859"/>
    <cellStyle name="Normal 3 26 2 3" xfId="860"/>
    <cellStyle name="Normal 3 26 3" xfId="861"/>
    <cellStyle name="Normal 3 26 3 2" xfId="862"/>
    <cellStyle name="Normal 3 26 4" xfId="863"/>
    <cellStyle name="Normal 3 27" xfId="864"/>
    <cellStyle name="Normal 3 27 2" xfId="865"/>
    <cellStyle name="Normal 3 27 2 2" xfId="866"/>
    <cellStyle name="Normal 3 27 2 2 2" xfId="867"/>
    <cellStyle name="Normal 3 27 2 3" xfId="868"/>
    <cellStyle name="Normal 3 27 3" xfId="869"/>
    <cellStyle name="Normal 3 27 3 2" xfId="870"/>
    <cellStyle name="Normal 3 27 4" xfId="871"/>
    <cellStyle name="Normal 3 28" xfId="872"/>
    <cellStyle name="Normal 3 28 2" xfId="873"/>
    <cellStyle name="Normal 3 28 2 2" xfId="874"/>
    <cellStyle name="Normal 3 28 2 2 2" xfId="875"/>
    <cellStyle name="Normal 3 28 2 3" xfId="876"/>
    <cellStyle name="Normal 3 28 3" xfId="877"/>
    <cellStyle name="Normal 3 28 3 2" xfId="878"/>
    <cellStyle name="Normal 3 28 4" xfId="879"/>
    <cellStyle name="Normal 3 29" xfId="880"/>
    <cellStyle name="Normal 3 29 2" xfId="881"/>
    <cellStyle name="Normal 3 29 2 2" xfId="882"/>
    <cellStyle name="Normal 3 29 2 2 2" xfId="883"/>
    <cellStyle name="Normal 3 29 2 3" xfId="884"/>
    <cellStyle name="Normal 3 29 3" xfId="885"/>
    <cellStyle name="Normal 3 29 3 2" xfId="886"/>
    <cellStyle name="Normal 3 29 4" xfId="887"/>
    <cellStyle name="Normal 3 3" xfId="888"/>
    <cellStyle name="Normal 3 3 2" xfId="889"/>
    <cellStyle name="Normal 3 30" xfId="890"/>
    <cellStyle name="Normal 3 30 2" xfId="891"/>
    <cellStyle name="Normal 3 30 2 2" xfId="892"/>
    <cellStyle name="Normal 3 30 2 2 2" xfId="893"/>
    <cellStyle name="Normal 3 30 2 3" xfId="894"/>
    <cellStyle name="Normal 3 30 3" xfId="895"/>
    <cellStyle name="Normal 3 30 3 2" xfId="896"/>
    <cellStyle name="Normal 3 30 4" xfId="897"/>
    <cellStyle name="Normal 3 31" xfId="898"/>
    <cellStyle name="Normal 3 31 2" xfId="899"/>
    <cellStyle name="Normal 3 31 2 2" xfId="900"/>
    <cellStyle name="Normal 3 31 2 2 2" xfId="901"/>
    <cellStyle name="Normal 3 31 2 3" xfId="902"/>
    <cellStyle name="Normal 3 31 3" xfId="903"/>
    <cellStyle name="Normal 3 31 3 2" xfId="904"/>
    <cellStyle name="Normal 3 31 4" xfId="905"/>
    <cellStyle name="Normal 3 32" xfId="906"/>
    <cellStyle name="Normal 3 32 2" xfId="907"/>
    <cellStyle name="Normal 3 32 2 2" xfId="908"/>
    <cellStyle name="Normal 3 32 2 2 2" xfId="909"/>
    <cellStyle name="Normal 3 32 2 3" xfId="910"/>
    <cellStyle name="Normal 3 32 3" xfId="911"/>
    <cellStyle name="Normal 3 32 3 2" xfId="912"/>
    <cellStyle name="Normal 3 32 4" xfId="913"/>
    <cellStyle name="Normal 3 33" xfId="914"/>
    <cellStyle name="Normal 3 33 2" xfId="915"/>
    <cellStyle name="Normal 3 33 2 2" xfId="916"/>
    <cellStyle name="Normal 3 33 2 2 2" xfId="917"/>
    <cellStyle name="Normal 3 33 2 3" xfId="918"/>
    <cellStyle name="Normal 3 33 3" xfId="919"/>
    <cellStyle name="Normal 3 33 3 2" xfId="920"/>
    <cellStyle name="Normal 3 33 4" xfId="921"/>
    <cellStyle name="Normal 3 34" xfId="922"/>
    <cellStyle name="Normal 3 34 2" xfId="923"/>
    <cellStyle name="Normal 3 34 2 2" xfId="924"/>
    <cellStyle name="Normal 3 34 2 2 2" xfId="925"/>
    <cellStyle name="Normal 3 34 2 3" xfId="926"/>
    <cellStyle name="Normal 3 34 3" xfId="927"/>
    <cellStyle name="Normal 3 34 3 2" xfId="928"/>
    <cellStyle name="Normal 3 34 4" xfId="929"/>
    <cellStyle name="Normal 3 35" xfId="930"/>
    <cellStyle name="Normal 3 35 2" xfId="931"/>
    <cellStyle name="Normal 3 35 2 2" xfId="932"/>
    <cellStyle name="Normal 3 35 2 2 2" xfId="933"/>
    <cellStyle name="Normal 3 35 2 3" xfId="934"/>
    <cellStyle name="Normal 3 35 3" xfId="935"/>
    <cellStyle name="Normal 3 35 3 2" xfId="936"/>
    <cellStyle name="Normal 3 35 4" xfId="937"/>
    <cellStyle name="Normal 3 36" xfId="938"/>
    <cellStyle name="Normal 3 36 2" xfId="939"/>
    <cellStyle name="Normal 3 36 2 2" xfId="940"/>
    <cellStyle name="Normal 3 36 2 2 2" xfId="941"/>
    <cellStyle name="Normal 3 36 2 3" xfId="942"/>
    <cellStyle name="Normal 3 36 3" xfId="943"/>
    <cellStyle name="Normal 3 36 3 2" xfId="944"/>
    <cellStyle name="Normal 3 36 4" xfId="945"/>
    <cellStyle name="Normal 3 37" xfId="946"/>
    <cellStyle name="Normal 3 37 2" xfId="947"/>
    <cellStyle name="Normal 3 37 2 2" xfId="948"/>
    <cellStyle name="Normal 3 37 2 2 2" xfId="949"/>
    <cellStyle name="Normal 3 37 2 3" xfId="950"/>
    <cellStyle name="Normal 3 37 3" xfId="951"/>
    <cellStyle name="Normal 3 37 3 2" xfId="952"/>
    <cellStyle name="Normal 3 37 4" xfId="953"/>
    <cellStyle name="Normal 3 38" xfId="954"/>
    <cellStyle name="Normal 3 38 2" xfId="955"/>
    <cellStyle name="Normal 3 38 2 2" xfId="956"/>
    <cellStyle name="Normal 3 38 2 2 2" xfId="957"/>
    <cellStyle name="Normal 3 38 2 3" xfId="958"/>
    <cellStyle name="Normal 3 38 3" xfId="959"/>
    <cellStyle name="Normal 3 38 3 2" xfId="960"/>
    <cellStyle name="Normal 3 38 4" xfId="961"/>
    <cellStyle name="Normal 3 39" xfId="962"/>
    <cellStyle name="Normal 3 39 2" xfId="963"/>
    <cellStyle name="Normal 3 39 2 2" xfId="964"/>
    <cellStyle name="Normal 3 39 2 2 2" xfId="965"/>
    <cellStyle name="Normal 3 39 2 3" xfId="966"/>
    <cellStyle name="Normal 3 39 3" xfId="967"/>
    <cellStyle name="Normal 3 39 3 2" xfId="968"/>
    <cellStyle name="Normal 3 39 4" xfId="969"/>
    <cellStyle name="Normal 3 4" xfId="970"/>
    <cellStyle name="Normal 3 4 2" xfId="971"/>
    <cellStyle name="Normal 3 40" xfId="972"/>
    <cellStyle name="Normal 3 40 2" xfId="973"/>
    <cellStyle name="Normal 3 40 2 2" xfId="974"/>
    <cellStyle name="Normal 3 40 2 2 2" xfId="975"/>
    <cellStyle name="Normal 3 40 2 3" xfId="976"/>
    <cellStyle name="Normal 3 40 3" xfId="977"/>
    <cellStyle name="Normal 3 40 3 2" xfId="978"/>
    <cellStyle name="Normal 3 40 4" xfId="979"/>
    <cellStyle name="Normal 3 41" xfId="980"/>
    <cellStyle name="Normal 3 41 2" xfId="981"/>
    <cellStyle name="Normal 3 41 2 2" xfId="982"/>
    <cellStyle name="Normal 3 41 2 2 2" xfId="983"/>
    <cellStyle name="Normal 3 41 2 3" xfId="984"/>
    <cellStyle name="Normal 3 41 3" xfId="985"/>
    <cellStyle name="Normal 3 41 3 2" xfId="986"/>
    <cellStyle name="Normal 3 41 4" xfId="987"/>
    <cellStyle name="Normal 3 42" xfId="988"/>
    <cellStyle name="Normal 3 42 2" xfId="989"/>
    <cellStyle name="Normal 3 42 2 2" xfId="990"/>
    <cellStyle name="Normal 3 42 2 2 2" xfId="991"/>
    <cellStyle name="Normal 3 42 2 3" xfId="992"/>
    <cellStyle name="Normal 3 42 3" xfId="993"/>
    <cellStyle name="Normal 3 42 3 2" xfId="994"/>
    <cellStyle name="Normal 3 42 4" xfId="995"/>
    <cellStyle name="Normal 3 43" xfId="996"/>
    <cellStyle name="Normal 3 43 2" xfId="997"/>
    <cellStyle name="Normal 3 43 2 2" xfId="998"/>
    <cellStyle name="Normal 3 43 2 2 2" xfId="999"/>
    <cellStyle name="Normal 3 43 2 3" xfId="1000"/>
    <cellStyle name="Normal 3 43 3" xfId="1001"/>
    <cellStyle name="Normal 3 43 3 2" xfId="1002"/>
    <cellStyle name="Normal 3 43 4" xfId="1003"/>
    <cellStyle name="Normal 3 44" xfId="1004"/>
    <cellStyle name="Normal 3 44 2" xfId="1005"/>
    <cellStyle name="Normal 3 44 2 2" xfId="1006"/>
    <cellStyle name="Normal 3 44 2 2 2" xfId="1007"/>
    <cellStyle name="Normal 3 44 2 3" xfId="1008"/>
    <cellStyle name="Normal 3 44 3" xfId="1009"/>
    <cellStyle name="Normal 3 44 3 2" xfId="1010"/>
    <cellStyle name="Normal 3 44 4" xfId="1011"/>
    <cellStyle name="Normal 3 45" xfId="1012"/>
    <cellStyle name="Normal 3 45 2" xfId="1013"/>
    <cellStyle name="Normal 3 45 2 2" xfId="1014"/>
    <cellStyle name="Normal 3 45 2 2 2" xfId="1015"/>
    <cellStyle name="Normal 3 45 2 3" xfId="1016"/>
    <cellStyle name="Normal 3 45 3" xfId="1017"/>
    <cellStyle name="Normal 3 45 3 2" xfId="1018"/>
    <cellStyle name="Normal 3 45 4" xfId="1019"/>
    <cellStyle name="Normal 3 46" xfId="1020"/>
    <cellStyle name="Normal 3 46 2" xfId="1021"/>
    <cellStyle name="Normal 3 46 2 2" xfId="1022"/>
    <cellStyle name="Normal 3 46 2 2 2" xfId="1023"/>
    <cellStyle name="Normal 3 46 2 3" xfId="1024"/>
    <cellStyle name="Normal 3 46 3" xfId="1025"/>
    <cellStyle name="Normal 3 46 3 2" xfId="1026"/>
    <cellStyle name="Normal 3 46 4" xfId="1027"/>
    <cellStyle name="Normal 3 47" xfId="1028"/>
    <cellStyle name="Normal 3 47 2" xfId="1029"/>
    <cellStyle name="Normal 3 47 2 2" xfId="1030"/>
    <cellStyle name="Normal 3 47 2 2 2" xfId="1031"/>
    <cellStyle name="Normal 3 47 2 3" xfId="1032"/>
    <cellStyle name="Normal 3 47 3" xfId="1033"/>
    <cellStyle name="Normal 3 47 3 2" xfId="1034"/>
    <cellStyle name="Normal 3 47 4" xfId="1035"/>
    <cellStyle name="Normal 3 48" xfId="1036"/>
    <cellStyle name="Normal 3 48 2" xfId="1037"/>
    <cellStyle name="Normal 3 48 2 2" xfId="1038"/>
    <cellStyle name="Normal 3 48 2 2 2" xfId="1039"/>
    <cellStyle name="Normal 3 48 2 3" xfId="1040"/>
    <cellStyle name="Normal 3 48 3" xfId="1041"/>
    <cellStyle name="Normal 3 48 3 2" xfId="1042"/>
    <cellStyle name="Normal 3 48 4" xfId="1043"/>
    <cellStyle name="Normal 3 49" xfId="1044"/>
    <cellStyle name="Normal 3 49 2" xfId="1045"/>
    <cellStyle name="Normal 3 49 2 2" xfId="1046"/>
    <cellStyle name="Normal 3 49 2 2 2" xfId="1047"/>
    <cellStyle name="Normal 3 49 2 3" xfId="1048"/>
    <cellStyle name="Normal 3 49 3" xfId="1049"/>
    <cellStyle name="Normal 3 49 3 2" xfId="1050"/>
    <cellStyle name="Normal 3 49 4" xfId="1051"/>
    <cellStyle name="Normal 3 5" xfId="1052"/>
    <cellStyle name="Normal 3 5 2" xfId="1053"/>
    <cellStyle name="Normal 3 50" xfId="1054"/>
    <cellStyle name="Normal 3 50 2" xfId="1055"/>
    <cellStyle name="Normal 3 50 2 2" xfId="1056"/>
    <cellStyle name="Normal 3 50 2 2 2" xfId="1057"/>
    <cellStyle name="Normal 3 50 2 3" xfId="1058"/>
    <cellStyle name="Normal 3 50 3" xfId="1059"/>
    <cellStyle name="Normal 3 50 3 2" xfId="1060"/>
    <cellStyle name="Normal 3 50 4" xfId="1061"/>
    <cellStyle name="Normal 3 51" xfId="1062"/>
    <cellStyle name="Normal 3 51 2" xfId="1063"/>
    <cellStyle name="Normal 3 51 2 2" xfId="1064"/>
    <cellStyle name="Normal 3 51 2 2 2" xfId="1065"/>
    <cellStyle name="Normal 3 51 2 3" xfId="1066"/>
    <cellStyle name="Normal 3 51 3" xfId="1067"/>
    <cellStyle name="Normal 3 51 3 2" xfId="1068"/>
    <cellStyle name="Normal 3 51 4" xfId="1069"/>
    <cellStyle name="Normal 3 52" xfId="1070"/>
    <cellStyle name="Normal 3 52 2" xfId="1071"/>
    <cellStyle name="Normal 3 52 2 2" xfId="1072"/>
    <cellStyle name="Normal 3 52 2 2 2" xfId="1073"/>
    <cellStyle name="Normal 3 52 2 3" xfId="1074"/>
    <cellStyle name="Normal 3 52 3" xfId="1075"/>
    <cellStyle name="Normal 3 52 3 2" xfId="1076"/>
    <cellStyle name="Normal 3 52 4" xfId="1077"/>
    <cellStyle name="Normal 3 53" xfId="1078"/>
    <cellStyle name="Normal 3 53 2" xfId="1079"/>
    <cellStyle name="Normal 3 53 2 2" xfId="1080"/>
    <cellStyle name="Normal 3 53 2 2 2" xfId="1081"/>
    <cellStyle name="Normal 3 53 2 3" xfId="1082"/>
    <cellStyle name="Normal 3 53 3" xfId="1083"/>
    <cellStyle name="Normal 3 53 3 2" xfId="1084"/>
    <cellStyle name="Normal 3 53 4" xfId="1085"/>
    <cellStyle name="Normal 3 54" xfId="1086"/>
    <cellStyle name="Normal 3 54 2" xfId="1087"/>
    <cellStyle name="Normal 3 54 2 2" xfId="1088"/>
    <cellStyle name="Normal 3 54 2 2 2" xfId="1089"/>
    <cellStyle name="Normal 3 54 2 3" xfId="1090"/>
    <cellStyle name="Normal 3 54 3" xfId="1091"/>
    <cellStyle name="Normal 3 54 3 2" xfId="1092"/>
    <cellStyle name="Normal 3 54 4" xfId="1093"/>
    <cellStyle name="Normal 3 55" xfId="1094"/>
    <cellStyle name="Normal 3 55 2" xfId="1095"/>
    <cellStyle name="Normal 3 55 2 2" xfId="1096"/>
    <cellStyle name="Normal 3 55 2 2 2" xfId="1097"/>
    <cellStyle name="Normal 3 55 2 3" xfId="1098"/>
    <cellStyle name="Normal 3 55 3" xfId="1099"/>
    <cellStyle name="Normal 3 55 3 2" xfId="1100"/>
    <cellStyle name="Normal 3 55 4" xfId="1101"/>
    <cellStyle name="Normal 3 56" xfId="1102"/>
    <cellStyle name="Normal 3 56 2" xfId="1103"/>
    <cellStyle name="Normal 3 56 2 2" xfId="1104"/>
    <cellStyle name="Normal 3 56 2 2 2" xfId="1105"/>
    <cellStyle name="Normal 3 56 2 3" xfId="1106"/>
    <cellStyle name="Normal 3 56 3" xfId="1107"/>
    <cellStyle name="Normal 3 56 3 2" xfId="1108"/>
    <cellStyle name="Normal 3 56 4" xfId="1109"/>
    <cellStyle name="Normal 3 57" xfId="1110"/>
    <cellStyle name="Normal 3 57 2" xfId="1111"/>
    <cellStyle name="Normal 3 57 2 2" xfId="1112"/>
    <cellStyle name="Normal 3 57 2 2 2" xfId="1113"/>
    <cellStyle name="Normal 3 57 2 3" xfId="1114"/>
    <cellStyle name="Normal 3 57 3" xfId="1115"/>
    <cellStyle name="Normal 3 57 3 2" xfId="1116"/>
    <cellStyle name="Normal 3 57 4" xfId="1117"/>
    <cellStyle name="Normal 3 58" xfId="1118"/>
    <cellStyle name="Normal 3 58 2" xfId="1119"/>
    <cellStyle name="Normal 3 58 2 2" xfId="1120"/>
    <cellStyle name="Normal 3 58 3" xfId="1121"/>
    <cellStyle name="Normal 3 59" xfId="1122"/>
    <cellStyle name="Normal 3 6" xfId="1123"/>
    <cellStyle name="Normal 3 6 2" xfId="1124"/>
    <cellStyle name="Normal 3 60" xfId="1125"/>
    <cellStyle name="Normal 3 61" xfId="573"/>
    <cellStyle name="Normal 3 7" xfId="1126"/>
    <cellStyle name="Normal 3 7 2" xfId="1127"/>
    <cellStyle name="Normal 3 8" xfId="1128"/>
    <cellStyle name="Normal 3 8 2" xfId="1129"/>
    <cellStyle name="Normal 3 9" xfId="1130"/>
    <cellStyle name="Normal 3 9 2" xfId="1131"/>
    <cellStyle name="Normal 30" xfId="1132"/>
    <cellStyle name="Normal 31" xfId="1133"/>
    <cellStyle name="Normal 32" xfId="1134"/>
    <cellStyle name="Normal 32 2" xfId="1135"/>
    <cellStyle name="Normal 33" xfId="1136"/>
    <cellStyle name="Normal 33 2" xfId="1137"/>
    <cellStyle name="Normal 34" xfId="1138"/>
    <cellStyle name="Normal 35" xfId="1139"/>
    <cellStyle name="Normal 36" xfId="1140"/>
    <cellStyle name="Normal 37" xfId="1141"/>
    <cellStyle name="Normal 37 2" xfId="1142"/>
    <cellStyle name="Normal 38" xfId="1143"/>
    <cellStyle name="Normal 38 2" xfId="1144"/>
    <cellStyle name="Normal 39" xfId="1145"/>
    <cellStyle name="Normal 4" xfId="81"/>
    <cellStyle name="Normal 4 10" xfId="1147"/>
    <cellStyle name="Normal 4 10 2" xfId="1148"/>
    <cellStyle name="Normal 4 11" xfId="1149"/>
    <cellStyle name="Normal 4 11 2" xfId="1150"/>
    <cellStyle name="Normal 4 12" xfId="1151"/>
    <cellStyle name="Normal 4 12 2" xfId="1152"/>
    <cellStyle name="Normal 4 13" xfId="1153"/>
    <cellStyle name="Normal 4 14" xfId="1154"/>
    <cellStyle name="Normal 4 15" xfId="1146"/>
    <cellStyle name="Normal 4 2" xfId="1155"/>
    <cellStyle name="Normal 4 2 2" xfId="1156"/>
    <cellStyle name="Normal 4 2 2 2" xfId="1157"/>
    <cellStyle name="Normal 4 2 3" xfId="1158"/>
    <cellStyle name="Normal 4 2 3 2" xfId="1159"/>
    <cellStyle name="Normal 4 2 4" xfId="1160"/>
    <cellStyle name="Normal 4 3" xfId="1161"/>
    <cellStyle name="Normal 4 3 2" xfId="1162"/>
    <cellStyle name="Normal 4 4" xfId="1163"/>
    <cellStyle name="Normal 4 4 2" xfId="1164"/>
    <cellStyle name="Normal 4 5" xfId="1165"/>
    <cellStyle name="Normal 4 5 2" xfId="1166"/>
    <cellStyle name="Normal 4 6" xfId="1167"/>
    <cellStyle name="Normal 4 6 2" xfId="1168"/>
    <cellStyle name="Normal 4 7" xfId="1169"/>
    <cellStyle name="Normal 4 7 2" xfId="1170"/>
    <cellStyle name="Normal 4 8" xfId="1171"/>
    <cellStyle name="Normal 4 8 2" xfId="1172"/>
    <cellStyle name="Normal 4 9" xfId="1173"/>
    <cellStyle name="Normal 4 9 2" xfId="1174"/>
    <cellStyle name="Normal 40" xfId="1175"/>
    <cellStyle name="Normal 41" xfId="1176"/>
    <cellStyle name="Normal 42" xfId="1177"/>
    <cellStyle name="Normal 42 2" xfId="1178"/>
    <cellStyle name="Normal 43" xfId="1179"/>
    <cellStyle name="Normal 43 2" xfId="1180"/>
    <cellStyle name="Normal 44" xfId="1181"/>
    <cellStyle name="Normal 45" xfId="1182"/>
    <cellStyle name="Normal 46" xfId="1183"/>
    <cellStyle name="Normal 47" xfId="1184"/>
    <cellStyle name="Normal 47 2" xfId="1185"/>
    <cellStyle name="Normal 48" xfId="1186"/>
    <cellStyle name="Normal 48 2" xfId="1187"/>
    <cellStyle name="Normal 49" xfId="1188"/>
    <cellStyle name="Normal 5" xfId="82"/>
    <cellStyle name="Normal 5 2" xfId="1190"/>
    <cellStyle name="Normal 5 2 2" xfId="1191"/>
    <cellStyle name="Normal 5 3" xfId="1192"/>
    <cellStyle name="Normal 5 3 2" xfId="1193"/>
    <cellStyle name="Normal 5 4" xfId="1189"/>
    <cellStyle name="Normal 50" xfId="1194"/>
    <cellStyle name="Normal 50 2" xfId="1195"/>
    <cellStyle name="Normal 50 3" xfId="1196"/>
    <cellStyle name="Normal 51" xfId="1197"/>
    <cellStyle name="Normal 52" xfId="1198"/>
    <cellStyle name="Normal 53" xfId="1199"/>
    <cellStyle name="Normal 54" xfId="1200"/>
    <cellStyle name="Normal 55" xfId="1201"/>
    <cellStyle name="Normal 55 2" xfId="1202"/>
    <cellStyle name="Normal 56" xfId="1203"/>
    <cellStyle name="Normal 56 2" xfId="1204"/>
    <cellStyle name="Normal 57" xfId="1205"/>
    <cellStyle name="Normal 57 2" xfId="1206"/>
    <cellStyle name="Normal 58" xfId="1207"/>
    <cellStyle name="Normal 58 2" xfId="1208"/>
    <cellStyle name="Normal 59" xfId="1209"/>
    <cellStyle name="Normal 59 2" xfId="1210"/>
    <cellStyle name="Normal 6" xfId="2"/>
    <cellStyle name="Normal 6 10" xfId="1212"/>
    <cellStyle name="Normal 6 10 2" xfId="1213"/>
    <cellStyle name="Normal 6 11" xfId="1214"/>
    <cellStyle name="Normal 6 12" xfId="1215"/>
    <cellStyle name="Normal 6 13" xfId="1216"/>
    <cellStyle name="Normal 6 14" xfId="1217"/>
    <cellStyle name="Normal 6 15" xfId="1218"/>
    <cellStyle name="Normal 6 16" xfId="1219"/>
    <cellStyle name="Normal 6 17" xfId="1220"/>
    <cellStyle name="Normal 6 18" xfId="1221"/>
    <cellStyle name="Normal 6 19" xfId="1222"/>
    <cellStyle name="Normal 6 2" xfId="1223"/>
    <cellStyle name="Normal 6 2 10" xfId="1224"/>
    <cellStyle name="Normal 6 2 10 2" xfId="1225"/>
    <cellStyle name="Normal 6 2 11" xfId="1226"/>
    <cellStyle name="Normal 6 2 11 2" xfId="1227"/>
    <cellStyle name="Normal 6 2 12" xfId="1228"/>
    <cellStyle name="Normal 6 2 12 2" xfId="1229"/>
    <cellStyle name="Normal 6 2 13" xfId="1230"/>
    <cellStyle name="Normal 6 2 13 2" xfId="1231"/>
    <cellStyle name="Normal 6 2 14" xfId="1232"/>
    <cellStyle name="Normal 6 2 14 2" xfId="1233"/>
    <cellStyle name="Normal 6 2 15" xfId="1234"/>
    <cellStyle name="Normal 6 2 15 2" xfId="1235"/>
    <cellStyle name="Normal 6 2 16" xfId="1236"/>
    <cellStyle name="Normal 6 2 16 2" xfId="1237"/>
    <cellStyle name="Normal 6 2 17" xfId="1238"/>
    <cellStyle name="Normal 6 2 17 2" xfId="1239"/>
    <cellStyle name="Normal 6 2 18" xfId="1240"/>
    <cellStyle name="Normal 6 2 18 2" xfId="1241"/>
    <cellStyle name="Normal 6 2 19" xfId="1242"/>
    <cellStyle name="Normal 6 2 19 2" xfId="1243"/>
    <cellStyle name="Normal 6 2 2" xfId="1244"/>
    <cellStyle name="Normal 6 2 2 2" xfId="1245"/>
    <cellStyle name="Normal 6 2 20" xfId="1246"/>
    <cellStyle name="Normal 6 2 20 2" xfId="1247"/>
    <cellStyle name="Normal 6 2 21" xfId="1248"/>
    <cellStyle name="Normal 6 2 21 2" xfId="1249"/>
    <cellStyle name="Normal 6 2 22" xfId="1250"/>
    <cellStyle name="Normal 6 2 22 2" xfId="1251"/>
    <cellStyle name="Normal 6 2 23" xfId="1252"/>
    <cellStyle name="Normal 6 2 23 2" xfId="1253"/>
    <cellStyle name="Normal 6 2 24" xfId="1254"/>
    <cellStyle name="Normal 6 2 24 2" xfId="1255"/>
    <cellStyle name="Normal 6 2 25" xfId="1256"/>
    <cellStyle name="Normal 6 2 25 2" xfId="1257"/>
    <cellStyle name="Normal 6 2 26" xfId="1258"/>
    <cellStyle name="Normal 6 2 26 2" xfId="1259"/>
    <cellStyle name="Normal 6 2 27" xfId="1260"/>
    <cellStyle name="Normal 6 2 27 2" xfId="1261"/>
    <cellStyle name="Normal 6 2 28" xfId="1262"/>
    <cellStyle name="Normal 6 2 28 2" xfId="1263"/>
    <cellStyle name="Normal 6 2 29" xfId="1264"/>
    <cellStyle name="Normal 6 2 29 2" xfId="1265"/>
    <cellStyle name="Normal 6 2 3" xfId="1266"/>
    <cellStyle name="Normal 6 2 3 2" xfId="1267"/>
    <cellStyle name="Normal 6 2 30" xfId="1268"/>
    <cellStyle name="Normal 6 2 30 2" xfId="1269"/>
    <cellStyle name="Normal 6 2 31" xfId="1270"/>
    <cellStyle name="Normal 6 2 31 2" xfId="1271"/>
    <cellStyle name="Normal 6 2 32" xfId="1272"/>
    <cellStyle name="Normal 6 2 32 2" xfId="1273"/>
    <cellStyle name="Normal 6 2 33" xfId="1274"/>
    <cellStyle name="Normal 6 2 33 2" xfId="1275"/>
    <cellStyle name="Normal 6 2 34" xfId="1276"/>
    <cellStyle name="Normal 6 2 34 2" xfId="1277"/>
    <cellStyle name="Normal 6 2 35" xfId="1278"/>
    <cellStyle name="Normal 6 2 35 2" xfId="1279"/>
    <cellStyle name="Normal 6 2 36" xfId="1280"/>
    <cellStyle name="Normal 6 2 36 2" xfId="1281"/>
    <cellStyle name="Normal 6 2 37" xfId="1282"/>
    <cellStyle name="Normal 6 2 37 2" xfId="1283"/>
    <cellStyle name="Normal 6 2 38" xfId="1284"/>
    <cellStyle name="Normal 6 2 38 2" xfId="1285"/>
    <cellStyle name="Normal 6 2 39" xfId="1286"/>
    <cellStyle name="Normal 6 2 39 2" xfId="1287"/>
    <cellStyle name="Normal 6 2 4" xfId="1288"/>
    <cellStyle name="Normal 6 2 4 2" xfId="1289"/>
    <cellStyle name="Normal 6 2 40" xfId="1290"/>
    <cellStyle name="Normal 6 2 40 2" xfId="1291"/>
    <cellStyle name="Normal 6 2 41" xfId="1292"/>
    <cellStyle name="Normal 6 2 41 2" xfId="1293"/>
    <cellStyle name="Normal 6 2 42" xfId="1294"/>
    <cellStyle name="Normal 6 2 42 2" xfId="1295"/>
    <cellStyle name="Normal 6 2 43" xfId="1296"/>
    <cellStyle name="Normal 6 2 43 2" xfId="1297"/>
    <cellStyle name="Normal 6 2 44" xfId="1298"/>
    <cellStyle name="Normal 6 2 44 2" xfId="1299"/>
    <cellStyle name="Normal 6 2 45" xfId="1300"/>
    <cellStyle name="Normal 6 2 45 2" xfId="1301"/>
    <cellStyle name="Normal 6 2 46" xfId="1302"/>
    <cellStyle name="Normal 6 2 46 2" xfId="1303"/>
    <cellStyle name="Normal 6 2 5" xfId="1304"/>
    <cellStyle name="Normal 6 2 5 2" xfId="1305"/>
    <cellStyle name="Normal 6 2 6" xfId="1306"/>
    <cellStyle name="Normal 6 2 6 2" xfId="1307"/>
    <cellStyle name="Normal 6 2 7" xfId="1308"/>
    <cellStyle name="Normal 6 2 7 2" xfId="1309"/>
    <cellStyle name="Normal 6 2 8" xfId="1310"/>
    <cellStyle name="Normal 6 2 8 2" xfId="1311"/>
    <cellStyle name="Normal 6 2 9" xfId="1312"/>
    <cellStyle name="Normal 6 2 9 2" xfId="1313"/>
    <cellStyle name="Normal 6 20" xfId="1314"/>
    <cellStyle name="Normal 6 21" xfId="1315"/>
    <cellStyle name="Normal 6 22" xfId="1316"/>
    <cellStyle name="Normal 6 23" xfId="1317"/>
    <cellStyle name="Normal 6 24" xfId="1318"/>
    <cellStyle name="Normal 6 25" xfId="1319"/>
    <cellStyle name="Normal 6 26" xfId="1320"/>
    <cellStyle name="Normal 6 27" xfId="1321"/>
    <cellStyle name="Normal 6 28" xfId="1322"/>
    <cellStyle name="Normal 6 29" xfId="1323"/>
    <cellStyle name="Normal 6 3" xfId="1324"/>
    <cellStyle name="Normal 6 3 2" xfId="1325"/>
    <cellStyle name="Normal 6 30" xfId="1326"/>
    <cellStyle name="Normal 6 31" xfId="1327"/>
    <cellStyle name="Normal 6 32" xfId="1328"/>
    <cellStyle name="Normal 6 33" xfId="1329"/>
    <cellStyle name="Normal 6 34" xfId="1330"/>
    <cellStyle name="Normal 6 35" xfId="1331"/>
    <cellStyle name="Normal 6 36" xfId="1332"/>
    <cellStyle name="Normal 6 37" xfId="1333"/>
    <cellStyle name="Normal 6 38" xfId="1334"/>
    <cellStyle name="Normal 6 39" xfId="1335"/>
    <cellStyle name="Normal 6 4" xfId="1336"/>
    <cellStyle name="Normal 6 4 2" xfId="1337"/>
    <cellStyle name="Normal 6 40" xfId="1338"/>
    <cellStyle name="Normal 6 41" xfId="1339"/>
    <cellStyle name="Normal 6 42" xfId="1340"/>
    <cellStyle name="Normal 6 43" xfId="1341"/>
    <cellStyle name="Normal 6 44" xfId="1342"/>
    <cellStyle name="Normal 6 45" xfId="1343"/>
    <cellStyle name="Normal 6 46" xfId="1344"/>
    <cellStyle name="Normal 6 47" xfId="1345"/>
    <cellStyle name="Normal 6 48" xfId="1346"/>
    <cellStyle name="Normal 6 49" xfId="1347"/>
    <cellStyle name="Normal 6 5" xfId="1348"/>
    <cellStyle name="Normal 6 5 2" xfId="1349"/>
    <cellStyle name="Normal 6 50" xfId="1350"/>
    <cellStyle name="Normal 6 51" xfId="1351"/>
    <cellStyle name="Normal 6 52" xfId="1352"/>
    <cellStyle name="Normal 6 53" xfId="1353"/>
    <cellStyle name="Normal 6 54" xfId="1354"/>
    <cellStyle name="Normal 6 55" xfId="1355"/>
    <cellStyle name="Normal 6 56" xfId="1211"/>
    <cellStyle name="Normal 6 6" xfId="1356"/>
    <cellStyle name="Normal 6 6 2" xfId="1357"/>
    <cellStyle name="Normal 6 7" xfId="1358"/>
    <cellStyle name="Normal 6 7 2" xfId="1359"/>
    <cellStyle name="Normal 6 8" xfId="1360"/>
    <cellStyle name="Normal 6 8 2" xfId="1361"/>
    <cellStyle name="Normal 6 9" xfId="1362"/>
    <cellStyle name="Normal 6 9 2" xfId="1363"/>
    <cellStyle name="Normal 60" xfId="1364"/>
    <cellStyle name="Normal 60 2" xfId="1365"/>
    <cellStyle name="Normal 61" xfId="102"/>
    <cellStyle name="Normal 61 2" xfId="1678"/>
    <cellStyle name="Normal 62" xfId="1790"/>
    <cellStyle name="Normal 7" xfId="1366"/>
    <cellStyle name="Normal 7 2" xfId="1367"/>
    <cellStyle name="Normal 8" xfId="1368"/>
    <cellStyle name="Normal 8 2" xfId="1369"/>
    <cellStyle name="Normal 9" xfId="1370"/>
    <cellStyle name="Normal 9 2" xfId="1371"/>
    <cellStyle name="Normal_Blocos 2" xfId="1676"/>
    <cellStyle name="Normal_Composição BDI" xfId="1673"/>
    <cellStyle name="Normal_Composição do BDI - final" xfId="1674"/>
    <cellStyle name="Nota 2" xfId="84"/>
    <cellStyle name="Nota 2 2" xfId="1373"/>
    <cellStyle name="Nota 2 3" xfId="1372"/>
    <cellStyle name="Nota 3" xfId="83"/>
    <cellStyle name="Nota 3 2" xfId="1375"/>
    <cellStyle name="Nota 3 3" xfId="1376"/>
    <cellStyle name="Nota 3 4" xfId="1374"/>
    <cellStyle name="Note" xfId="85"/>
    <cellStyle name="Output" xfId="86"/>
    <cellStyle name="planilhas" xfId="1377"/>
    <cellStyle name="planilhas 10" xfId="1378"/>
    <cellStyle name="planilhas 10 2" xfId="1379"/>
    <cellStyle name="planilhas 11" xfId="1380"/>
    <cellStyle name="planilhas 11 2" xfId="1381"/>
    <cellStyle name="planilhas 12" xfId="1382"/>
    <cellStyle name="planilhas 12 2" xfId="1383"/>
    <cellStyle name="planilhas 13" xfId="1384"/>
    <cellStyle name="planilhas 13 2" xfId="1385"/>
    <cellStyle name="planilhas 14" xfId="1386"/>
    <cellStyle name="planilhas 14 2" xfId="1387"/>
    <cellStyle name="planilhas 15" xfId="1388"/>
    <cellStyle name="planilhas 15 2" xfId="1389"/>
    <cellStyle name="planilhas 16" xfId="1390"/>
    <cellStyle name="planilhas 16 2" xfId="1391"/>
    <cellStyle name="planilhas 17" xfId="1392"/>
    <cellStyle name="planilhas 17 2" xfId="1393"/>
    <cellStyle name="planilhas 18" xfId="1394"/>
    <cellStyle name="planilhas 18 2" xfId="1395"/>
    <cellStyle name="planilhas 19" xfId="1396"/>
    <cellStyle name="planilhas 19 2" xfId="1397"/>
    <cellStyle name="planilhas 2" xfId="1398"/>
    <cellStyle name="planilhas 2 2" xfId="1399"/>
    <cellStyle name="planilhas 20" xfId="1400"/>
    <cellStyle name="planilhas 20 2" xfId="1401"/>
    <cellStyle name="planilhas 21" xfId="1402"/>
    <cellStyle name="planilhas 21 2" xfId="1403"/>
    <cellStyle name="planilhas 22" xfId="1404"/>
    <cellStyle name="planilhas 22 2" xfId="1405"/>
    <cellStyle name="planilhas 23" xfId="1406"/>
    <cellStyle name="planilhas 3" xfId="1407"/>
    <cellStyle name="planilhas 3 2" xfId="1408"/>
    <cellStyle name="planilhas 4" xfId="1409"/>
    <cellStyle name="planilhas 4 2" xfId="1410"/>
    <cellStyle name="planilhas 5" xfId="1411"/>
    <cellStyle name="planilhas 5 2" xfId="1412"/>
    <cellStyle name="planilhas 6" xfId="1413"/>
    <cellStyle name="planilhas 6 2" xfId="1414"/>
    <cellStyle name="planilhas 7" xfId="1415"/>
    <cellStyle name="planilhas 7 2" xfId="1416"/>
    <cellStyle name="planilhas 8" xfId="1417"/>
    <cellStyle name="planilhas 8 2" xfId="1418"/>
    <cellStyle name="planilhas 9" xfId="1419"/>
    <cellStyle name="planilhas 9 2" xfId="1420"/>
    <cellStyle name="Porcentagem" xfId="1" builtinId="5"/>
    <cellStyle name="Porcentagem 10" xfId="1422"/>
    <cellStyle name="Porcentagem 10 2" xfId="1423"/>
    <cellStyle name="Porcentagem 11" xfId="1424"/>
    <cellStyle name="Porcentagem 11 2" xfId="1425"/>
    <cellStyle name="Porcentagem 12" xfId="1426"/>
    <cellStyle name="Porcentagem 12 2" xfId="1427"/>
    <cellStyle name="Porcentagem 13" xfId="1428"/>
    <cellStyle name="Porcentagem 13 2" xfId="1429"/>
    <cellStyle name="Porcentagem 13 3" xfId="1792"/>
    <cellStyle name="Porcentagem 14" xfId="1430"/>
    <cellStyle name="Porcentagem 14 2" xfId="1431"/>
    <cellStyle name="Porcentagem 15" xfId="1432"/>
    <cellStyle name="Porcentagem 15 2" xfId="1433"/>
    <cellStyle name="Porcentagem 16" xfId="1434"/>
    <cellStyle name="Porcentagem 16 2" xfId="1435"/>
    <cellStyle name="Porcentagem 17" xfId="1421"/>
    <cellStyle name="Porcentagem 17 2" xfId="1687"/>
    <cellStyle name="Porcentagem 2" xfId="87"/>
    <cellStyle name="Porcentagem 2 2" xfId="1437"/>
    <cellStyle name="Porcentagem 2 2 2" xfId="1438"/>
    <cellStyle name="Porcentagem 2 2 3" xfId="1439"/>
    <cellStyle name="Porcentagem 2 3" xfId="1440"/>
    <cellStyle name="Porcentagem 2 3 2" xfId="1441"/>
    <cellStyle name="Porcentagem 2 4" xfId="1442"/>
    <cellStyle name="Porcentagem 2 5" xfId="1443"/>
    <cellStyle name="Porcentagem 2 6" xfId="1436"/>
    <cellStyle name="Porcentagem 3" xfId="1444"/>
    <cellStyle name="Porcentagem 3 10" xfId="1445"/>
    <cellStyle name="Porcentagem 3 10 2" xfId="1446"/>
    <cellStyle name="Porcentagem 3 11" xfId="1447"/>
    <cellStyle name="Porcentagem 3 11 2" xfId="1448"/>
    <cellStyle name="Porcentagem 3 12" xfId="1449"/>
    <cellStyle name="Porcentagem 3 12 2" xfId="1450"/>
    <cellStyle name="Porcentagem 3 13" xfId="1451"/>
    <cellStyle name="Porcentagem 3 14" xfId="1452"/>
    <cellStyle name="Porcentagem 3 2" xfId="1453"/>
    <cellStyle name="Porcentagem 3 2 2" xfId="1454"/>
    <cellStyle name="Porcentagem 3 2 3" xfId="1455"/>
    <cellStyle name="Porcentagem 3 3" xfId="1456"/>
    <cellStyle name="Porcentagem 3 3 2" xfId="1457"/>
    <cellStyle name="Porcentagem 3 4" xfId="1458"/>
    <cellStyle name="Porcentagem 3 4 2" xfId="1459"/>
    <cellStyle name="Porcentagem 3 5" xfId="1460"/>
    <cellStyle name="Porcentagem 3 5 2" xfId="1461"/>
    <cellStyle name="Porcentagem 3 6" xfId="1462"/>
    <cellStyle name="Porcentagem 3 6 2" xfId="1463"/>
    <cellStyle name="Porcentagem 3 7" xfId="1464"/>
    <cellStyle name="Porcentagem 3 7 2" xfId="1465"/>
    <cellStyle name="Porcentagem 3 8" xfId="1466"/>
    <cellStyle name="Porcentagem 3 8 2" xfId="1467"/>
    <cellStyle name="Porcentagem 3 9" xfId="1468"/>
    <cellStyle name="Porcentagem 3 9 2" xfId="1469"/>
    <cellStyle name="Porcentagem 4" xfId="1470"/>
    <cellStyle name="Porcentagem 4 10" xfId="1471"/>
    <cellStyle name="Porcentagem 4 10 2" xfId="1472"/>
    <cellStyle name="Porcentagem 4 11" xfId="1473"/>
    <cellStyle name="Porcentagem 4 12" xfId="1474"/>
    <cellStyle name="Porcentagem 4 2" xfId="1475"/>
    <cellStyle name="Porcentagem 4 2 2" xfId="1476"/>
    <cellStyle name="Porcentagem 4 3" xfId="1477"/>
    <cellStyle name="Porcentagem 4 3 2" xfId="1478"/>
    <cellStyle name="Porcentagem 4 4" xfId="1479"/>
    <cellStyle name="Porcentagem 4 4 2" xfId="1480"/>
    <cellStyle name="Porcentagem 4 5" xfId="1481"/>
    <cellStyle name="Porcentagem 4 5 2" xfId="1482"/>
    <cellStyle name="Porcentagem 4 6" xfId="1483"/>
    <cellStyle name="Porcentagem 4 6 2" xfId="1484"/>
    <cellStyle name="Porcentagem 4 7" xfId="1485"/>
    <cellStyle name="Porcentagem 4 7 2" xfId="1486"/>
    <cellStyle name="Porcentagem 4 8" xfId="1487"/>
    <cellStyle name="Porcentagem 4 8 2" xfId="1488"/>
    <cellStyle name="Porcentagem 4 9" xfId="1489"/>
    <cellStyle name="Porcentagem 4 9 2" xfId="1490"/>
    <cellStyle name="Porcentagem 5" xfId="1491"/>
    <cellStyle name="Porcentagem 5 10" xfId="1492"/>
    <cellStyle name="Porcentagem 5 10 2" xfId="1493"/>
    <cellStyle name="Porcentagem 5 11" xfId="1494"/>
    <cellStyle name="Porcentagem 5 11 2" xfId="1495"/>
    <cellStyle name="Porcentagem 5 12" xfId="1496"/>
    <cellStyle name="Porcentagem 5 2" xfId="1497"/>
    <cellStyle name="Porcentagem 5 2 2" xfId="1498"/>
    <cellStyle name="Porcentagem 5 3" xfId="1499"/>
    <cellStyle name="Porcentagem 5 3 2" xfId="1500"/>
    <cellStyle name="Porcentagem 5 4" xfId="1501"/>
    <cellStyle name="Porcentagem 5 4 2" xfId="1502"/>
    <cellStyle name="Porcentagem 5 5" xfId="1503"/>
    <cellStyle name="Porcentagem 5 5 2" xfId="1504"/>
    <cellStyle name="Porcentagem 5 6" xfId="1505"/>
    <cellStyle name="Porcentagem 5 6 2" xfId="1506"/>
    <cellStyle name="Porcentagem 5 7" xfId="1507"/>
    <cellStyle name="Porcentagem 5 7 2" xfId="1508"/>
    <cellStyle name="Porcentagem 5 8" xfId="1509"/>
    <cellStyle name="Porcentagem 5 8 2" xfId="1510"/>
    <cellStyle name="Porcentagem 5 9" xfId="1511"/>
    <cellStyle name="Porcentagem 5 9 2" xfId="1512"/>
    <cellStyle name="Porcentagem 6" xfId="1513"/>
    <cellStyle name="Porcentagem 6 2" xfId="1514"/>
    <cellStyle name="Porcentagem 7" xfId="1515"/>
    <cellStyle name="Porcentagem 7 2" xfId="1516"/>
    <cellStyle name="Porcentagem 8" xfId="1517"/>
    <cellStyle name="Porcentagem 8 2" xfId="1518"/>
    <cellStyle name="Porcentagem 9" xfId="1519"/>
    <cellStyle name="Porcentagem 9 2" xfId="1520"/>
    <cellStyle name="Porcentagem 9 2 2" xfId="1521"/>
    <cellStyle name="Porcentagem 9 3" xfId="1522"/>
    <cellStyle name="Porcentagem 9 4" xfId="1523"/>
    <cellStyle name="Saída 2" xfId="89"/>
    <cellStyle name="Saída 2 2" xfId="1524"/>
    <cellStyle name="Saída 3" xfId="88"/>
    <cellStyle name="Separador de milhares 10" xfId="1525"/>
    <cellStyle name="Separador de milhares 10 2" xfId="1526"/>
    <cellStyle name="Separador de milhares 10 2 2" xfId="1689"/>
    <cellStyle name="Separador de milhares 10 3" xfId="1688"/>
    <cellStyle name="Separador de milhares 11" xfId="1527"/>
    <cellStyle name="Separador de milhares 11 2" xfId="1690"/>
    <cellStyle name="Separador de milhares 12" xfId="1528"/>
    <cellStyle name="Separador de milhares 12 2" xfId="1691"/>
    <cellStyle name="Separador de milhares 13" xfId="1670"/>
    <cellStyle name="Separador de milhares 13 2" xfId="1786"/>
    <cellStyle name="Separador de milhares 14" xfId="1791"/>
    <cellStyle name="Separador de milhares 2" xfId="90"/>
    <cellStyle name="Separador de milhares 2 10" xfId="1529"/>
    <cellStyle name="Separador de milhares 2 10 2" xfId="1530"/>
    <cellStyle name="Separador de milhares 2 10 2 2" xfId="1693"/>
    <cellStyle name="Separador de milhares 2 10 3" xfId="1692"/>
    <cellStyle name="Separador de milhares 2 11" xfId="1531"/>
    <cellStyle name="Separador de milhares 2 11 2" xfId="1532"/>
    <cellStyle name="Separador de milhares 2 11 2 2" xfId="1695"/>
    <cellStyle name="Separador de milhares 2 11 3" xfId="1694"/>
    <cellStyle name="Separador de milhares 2 12" xfId="1533"/>
    <cellStyle name="Separador de milhares 2 12 2" xfId="1534"/>
    <cellStyle name="Separador de milhares 2 12 2 2" xfId="1697"/>
    <cellStyle name="Separador de milhares 2 12 3" xfId="1696"/>
    <cellStyle name="Separador de milhares 2 13" xfId="1535"/>
    <cellStyle name="Separador de milhares 2 13 2" xfId="1536"/>
    <cellStyle name="Separador de milhares 2 13 2 2" xfId="1699"/>
    <cellStyle name="Separador de milhares 2 13 3" xfId="1698"/>
    <cellStyle name="Separador de milhares 2 14" xfId="1537"/>
    <cellStyle name="Separador de milhares 2 14 2" xfId="1538"/>
    <cellStyle name="Separador de milhares 2 14 2 2" xfId="1701"/>
    <cellStyle name="Separador de milhares 2 14 3" xfId="1700"/>
    <cellStyle name="Separador de milhares 2 15" xfId="1539"/>
    <cellStyle name="Separador de milhares 2 15 2" xfId="1540"/>
    <cellStyle name="Separador de milhares 2 15 2 2" xfId="1703"/>
    <cellStyle name="Separador de milhares 2 15 3" xfId="1702"/>
    <cellStyle name="Separador de milhares 2 16" xfId="1541"/>
    <cellStyle name="Separador de milhares 2 16 2" xfId="1542"/>
    <cellStyle name="Separador de milhares 2 16 2 2" xfId="1705"/>
    <cellStyle name="Separador de milhares 2 16 3" xfId="1704"/>
    <cellStyle name="Separador de milhares 2 17" xfId="1543"/>
    <cellStyle name="Separador de milhares 2 17 2" xfId="1544"/>
    <cellStyle name="Separador de milhares 2 17 2 2" xfId="1707"/>
    <cellStyle name="Separador de milhares 2 17 3" xfId="1706"/>
    <cellStyle name="Separador de milhares 2 18" xfId="1545"/>
    <cellStyle name="Separador de milhares 2 18 2" xfId="1546"/>
    <cellStyle name="Separador de milhares 2 18 2 2" xfId="1709"/>
    <cellStyle name="Separador de milhares 2 18 3" xfId="1708"/>
    <cellStyle name="Separador de milhares 2 19" xfId="1547"/>
    <cellStyle name="Separador de milhares 2 19 2" xfId="1548"/>
    <cellStyle name="Separador de milhares 2 19 2 2" xfId="1711"/>
    <cellStyle name="Separador de milhares 2 19 3" xfId="1710"/>
    <cellStyle name="Separador de milhares 2 2" xfId="1549"/>
    <cellStyle name="Separador de milhares 2 2 10" xfId="1550"/>
    <cellStyle name="Separador de milhares 2 2 10 2" xfId="1551"/>
    <cellStyle name="Separador de milhares 2 2 10 2 2" xfId="1714"/>
    <cellStyle name="Separador de milhares 2 2 10 3" xfId="1713"/>
    <cellStyle name="Separador de milhares 2 2 11" xfId="1552"/>
    <cellStyle name="Separador de milhares 2 2 11 2" xfId="1553"/>
    <cellStyle name="Separador de milhares 2 2 11 2 2" xfId="1716"/>
    <cellStyle name="Separador de milhares 2 2 11 3" xfId="1715"/>
    <cellStyle name="Separador de milhares 2 2 12" xfId="1554"/>
    <cellStyle name="Separador de milhares 2 2 13" xfId="1555"/>
    <cellStyle name="Separador de milhares 2 2 13 2" xfId="1717"/>
    <cellStyle name="Separador de milhares 2 2 14" xfId="1712"/>
    <cellStyle name="Separador de milhares 2 2 2" xfId="1556"/>
    <cellStyle name="Separador de milhares 2 2 2 2" xfId="1557"/>
    <cellStyle name="Separador de milhares 2 2 2 2 2" xfId="1719"/>
    <cellStyle name="Separador de milhares 2 2 2 3" xfId="1718"/>
    <cellStyle name="Separador de milhares 2 2 3" xfId="1558"/>
    <cellStyle name="Separador de milhares 2 2 3 2" xfId="1559"/>
    <cellStyle name="Separador de milhares 2 2 3 2 2" xfId="1721"/>
    <cellStyle name="Separador de milhares 2 2 3 3" xfId="1720"/>
    <cellStyle name="Separador de milhares 2 2 4" xfId="1560"/>
    <cellStyle name="Separador de milhares 2 2 4 2" xfId="1561"/>
    <cellStyle name="Separador de milhares 2 2 4 2 2" xfId="1723"/>
    <cellStyle name="Separador de milhares 2 2 4 3" xfId="1722"/>
    <cellStyle name="Separador de milhares 2 2 5" xfId="1562"/>
    <cellStyle name="Separador de milhares 2 2 5 2" xfId="1563"/>
    <cellStyle name="Separador de milhares 2 2 5 2 2" xfId="1725"/>
    <cellStyle name="Separador de milhares 2 2 5 3" xfId="1724"/>
    <cellStyle name="Separador de milhares 2 2 6" xfId="1564"/>
    <cellStyle name="Separador de milhares 2 2 6 2" xfId="1565"/>
    <cellStyle name="Separador de milhares 2 2 6 2 2" xfId="1727"/>
    <cellStyle name="Separador de milhares 2 2 6 3" xfId="1726"/>
    <cellStyle name="Separador de milhares 2 2 7" xfId="1566"/>
    <cellStyle name="Separador de milhares 2 2 7 2" xfId="1567"/>
    <cellStyle name="Separador de milhares 2 2 7 2 2" xfId="1729"/>
    <cellStyle name="Separador de milhares 2 2 7 3" xfId="1728"/>
    <cellStyle name="Separador de milhares 2 2 8" xfId="1568"/>
    <cellStyle name="Separador de milhares 2 2 8 2" xfId="1569"/>
    <cellStyle name="Separador de milhares 2 2 8 2 2" xfId="1731"/>
    <cellStyle name="Separador de milhares 2 2 8 3" xfId="1730"/>
    <cellStyle name="Separador de milhares 2 2 9" xfId="1570"/>
    <cellStyle name="Separador de milhares 2 2 9 2" xfId="1571"/>
    <cellStyle name="Separador de milhares 2 2 9 2 2" xfId="1733"/>
    <cellStyle name="Separador de milhares 2 2 9 3" xfId="1732"/>
    <cellStyle name="Separador de milhares 2 20" xfId="1572"/>
    <cellStyle name="Separador de milhares 2 20 2" xfId="1573"/>
    <cellStyle name="Separador de milhares 2 20 2 2" xfId="1735"/>
    <cellStyle name="Separador de milhares 2 20 3" xfId="1734"/>
    <cellStyle name="Separador de milhares 2 21" xfId="1574"/>
    <cellStyle name="Separador de milhares 2 21 2" xfId="1575"/>
    <cellStyle name="Separador de milhares 2 21 2 2" xfId="1737"/>
    <cellStyle name="Separador de milhares 2 21 3" xfId="1736"/>
    <cellStyle name="Separador de milhares 2 22" xfId="1576"/>
    <cellStyle name="Separador de milhares 2 23" xfId="1577"/>
    <cellStyle name="Separador de milhares 2 23 2" xfId="1738"/>
    <cellStyle name="Separador de milhares 2 24" xfId="1677"/>
    <cellStyle name="Separador de milhares 2 3" xfId="1578"/>
    <cellStyle name="Separador de milhares 2 3 10" xfId="1579"/>
    <cellStyle name="Separador de milhares 2 3 10 2" xfId="1580"/>
    <cellStyle name="Separador de milhares 2 3 10 2 2" xfId="1740"/>
    <cellStyle name="Separador de milhares 2 3 10 3" xfId="1739"/>
    <cellStyle name="Separador de milhares 2 3 11" xfId="1581"/>
    <cellStyle name="Separador de milhares 2 3 2" xfId="1582"/>
    <cellStyle name="Separador de milhares 2 3 2 2" xfId="1583"/>
    <cellStyle name="Separador de milhares 2 3 2 2 2" xfId="1742"/>
    <cellStyle name="Separador de milhares 2 3 2 3" xfId="1741"/>
    <cellStyle name="Separador de milhares 2 3 3" xfId="1584"/>
    <cellStyle name="Separador de milhares 2 3 3 2" xfId="1585"/>
    <cellStyle name="Separador de milhares 2 3 3 2 2" xfId="1744"/>
    <cellStyle name="Separador de milhares 2 3 3 3" xfId="1743"/>
    <cellStyle name="Separador de milhares 2 3 4" xfId="1586"/>
    <cellStyle name="Separador de milhares 2 3 4 2" xfId="1587"/>
    <cellStyle name="Separador de milhares 2 3 4 2 2" xfId="1746"/>
    <cellStyle name="Separador de milhares 2 3 4 3" xfId="1745"/>
    <cellStyle name="Separador de milhares 2 3 5" xfId="1588"/>
    <cellStyle name="Separador de milhares 2 3 5 2" xfId="1589"/>
    <cellStyle name="Separador de milhares 2 3 5 2 2" xfId="1748"/>
    <cellStyle name="Separador de milhares 2 3 5 3" xfId="1747"/>
    <cellStyle name="Separador de milhares 2 3 6" xfId="1590"/>
    <cellStyle name="Separador de milhares 2 3 6 2" xfId="1591"/>
    <cellStyle name="Separador de milhares 2 3 6 2 2" xfId="1750"/>
    <cellStyle name="Separador de milhares 2 3 6 3" xfId="1749"/>
    <cellStyle name="Separador de milhares 2 3 7" xfId="1592"/>
    <cellStyle name="Separador de milhares 2 3 7 2" xfId="1593"/>
    <cellStyle name="Separador de milhares 2 3 7 2 2" xfId="1752"/>
    <cellStyle name="Separador de milhares 2 3 7 3" xfId="1751"/>
    <cellStyle name="Separador de milhares 2 3 8" xfId="1594"/>
    <cellStyle name="Separador de milhares 2 3 8 2" xfId="1595"/>
    <cellStyle name="Separador de milhares 2 3 8 2 2" xfId="1754"/>
    <cellStyle name="Separador de milhares 2 3 8 3" xfId="1753"/>
    <cellStyle name="Separador de milhares 2 3 9" xfId="1596"/>
    <cellStyle name="Separador de milhares 2 3 9 2" xfId="1597"/>
    <cellStyle name="Separador de milhares 2 3 9 2 2" xfId="1756"/>
    <cellStyle name="Separador de milhares 2 3 9 3" xfId="1755"/>
    <cellStyle name="Separador de milhares 2 4" xfId="1598"/>
    <cellStyle name="Separador de milhares 2 4 2" xfId="1599"/>
    <cellStyle name="Separador de milhares 2 4 2 2" xfId="1758"/>
    <cellStyle name="Separador de milhares 2 4 3" xfId="1757"/>
    <cellStyle name="Separador de milhares 2 5" xfId="1600"/>
    <cellStyle name="Separador de milhares 2 5 2" xfId="1601"/>
    <cellStyle name="Separador de milhares 2 5 2 2" xfId="1760"/>
    <cellStyle name="Separador de milhares 2 5 3" xfId="1759"/>
    <cellStyle name="Separador de milhares 2 6" xfId="1602"/>
    <cellStyle name="Separador de milhares 2 6 2" xfId="1603"/>
    <cellStyle name="Separador de milhares 2 6 2 2" xfId="1762"/>
    <cellStyle name="Separador de milhares 2 6 3" xfId="1761"/>
    <cellStyle name="Separador de milhares 2 7" xfId="1604"/>
    <cellStyle name="Separador de milhares 2 7 2" xfId="1605"/>
    <cellStyle name="Separador de milhares 2 7 2 2" xfId="1764"/>
    <cellStyle name="Separador de milhares 2 7 3" xfId="1763"/>
    <cellStyle name="Separador de milhares 2 8" xfId="1606"/>
    <cellStyle name="Separador de milhares 2 8 2" xfId="1607"/>
    <cellStyle name="Separador de milhares 2 8 2 2" xfId="1766"/>
    <cellStyle name="Separador de milhares 2 8 3" xfId="1765"/>
    <cellStyle name="Separador de milhares 2 9" xfId="1608"/>
    <cellStyle name="Separador de milhares 2 9 2" xfId="1609"/>
    <cellStyle name="Separador de milhares 2 9 2 2" xfId="1768"/>
    <cellStyle name="Separador de milhares 2 9 3" xfId="1767"/>
    <cellStyle name="Separador de milhares 3" xfId="1610"/>
    <cellStyle name="Separador de milhares 3 10" xfId="1611"/>
    <cellStyle name="Separador de milhares 3 10 2" xfId="1612"/>
    <cellStyle name="Separador de milhares 3 11" xfId="1613"/>
    <cellStyle name="Separador de milhares 3 12" xfId="1614"/>
    <cellStyle name="Separador de milhares 3 12 2" xfId="1615"/>
    <cellStyle name="Separador de milhares 3 12 2 2" xfId="1770"/>
    <cellStyle name="Separador de milhares 3 12 3" xfId="1769"/>
    <cellStyle name="Separador de milhares 3 13" xfId="1616"/>
    <cellStyle name="Separador de milhares 3 2" xfId="1617"/>
    <cellStyle name="Separador de milhares 3 2 2" xfId="1618"/>
    <cellStyle name="Separador de milhares 3 3" xfId="1619"/>
    <cellStyle name="Separador de milhares 3 3 2" xfId="1620"/>
    <cellStyle name="Separador de milhares 3 4" xfId="1621"/>
    <cellStyle name="Separador de milhares 3 4 2" xfId="1622"/>
    <cellStyle name="Separador de milhares 3 5" xfId="1623"/>
    <cellStyle name="Separador de milhares 3 5 2" xfId="1624"/>
    <cellStyle name="Separador de milhares 3 6" xfId="1625"/>
    <cellStyle name="Separador de milhares 3 6 2" xfId="1626"/>
    <cellStyle name="Separador de milhares 3 7" xfId="1627"/>
    <cellStyle name="Separador de milhares 3 7 2" xfId="1628"/>
    <cellStyle name="Separador de milhares 3 8" xfId="1629"/>
    <cellStyle name="Separador de milhares 3 8 2" xfId="1630"/>
    <cellStyle name="Separador de milhares 3 9" xfId="1631"/>
    <cellStyle name="Separador de milhares 3 9 2" xfId="1632"/>
    <cellStyle name="Separador de milhares 4" xfId="1633"/>
    <cellStyle name="Separador de milhares 4 2" xfId="1634"/>
    <cellStyle name="Separador de milhares 4 2 2" xfId="1772"/>
    <cellStyle name="Separador de milhares 4 3" xfId="1771"/>
    <cellStyle name="Separador de milhares 5" xfId="1635"/>
    <cellStyle name="Separador de milhares 5 2" xfId="1636"/>
    <cellStyle name="Separador de milhares 5 2 2" xfId="1637"/>
    <cellStyle name="Separador de milhares 5 2 2 2" xfId="1775"/>
    <cellStyle name="Separador de milhares 5 2 3" xfId="1774"/>
    <cellStyle name="Separador de milhares 5 3" xfId="1638"/>
    <cellStyle name="Separador de milhares 5 3 2" xfId="1776"/>
    <cellStyle name="Separador de milhares 5 4" xfId="1639"/>
    <cellStyle name="Separador de milhares 5 4 2" xfId="1777"/>
    <cellStyle name="Separador de milhares 5 5" xfId="1773"/>
    <cellStyle name="Separador de milhares 6" xfId="1640"/>
    <cellStyle name="Separador de milhares 6 2" xfId="1641"/>
    <cellStyle name="Separador de milhares 6 2 2" xfId="1779"/>
    <cellStyle name="Separador de milhares 6 3" xfId="1778"/>
    <cellStyle name="Separador de milhares 7" xfId="1642"/>
    <cellStyle name="Separador de milhares 7 2" xfId="1643"/>
    <cellStyle name="Separador de milhares 7 2 2" xfId="1781"/>
    <cellStyle name="Separador de milhares 7 3" xfId="1780"/>
    <cellStyle name="Separador de milhares 8" xfId="1644"/>
    <cellStyle name="Separador de milhares 8 2" xfId="1645"/>
    <cellStyle name="Separador de milhares 8 2 2" xfId="1783"/>
    <cellStyle name="Separador de milhares 8 3" xfId="1782"/>
    <cellStyle name="Separador de milhares 9" xfId="1646"/>
    <cellStyle name="Separador de milhares 9 2" xfId="1647"/>
    <cellStyle name="Separador de milhares 9 2 2" xfId="1785"/>
    <cellStyle name="Separador de milhares 9 3" xfId="1784"/>
    <cellStyle name="TableStyleLight1" xfId="1648"/>
    <cellStyle name="Texto de Aviso 2" xfId="92"/>
    <cellStyle name="Texto de Aviso 2 2" xfId="1649"/>
    <cellStyle name="Texto de Aviso 3" xfId="91"/>
    <cellStyle name="Texto Explicativo 2" xfId="94"/>
    <cellStyle name="Texto Explicativo 2 2" xfId="1650"/>
    <cellStyle name="Texto Explicativo 3" xfId="93"/>
    <cellStyle name="Título 1 1" xfId="96"/>
    <cellStyle name="Título 1 1 1" xfId="1652"/>
    <cellStyle name="Título 1 1 10" xfId="1653"/>
    <cellStyle name="Título 1 1 11" xfId="1654"/>
    <cellStyle name="Título 1 1 12" xfId="1655"/>
    <cellStyle name="Título 1 1 13" xfId="1651"/>
    <cellStyle name="Título 1 1 2" xfId="1656"/>
    <cellStyle name="Título 1 1 3" xfId="1657"/>
    <cellStyle name="Título 1 1 4" xfId="1658"/>
    <cellStyle name="Título 1 1 5" xfId="1659"/>
    <cellStyle name="Título 1 1 6" xfId="1660"/>
    <cellStyle name="Título 1 1 7" xfId="1661"/>
    <cellStyle name="Título 1 1 8" xfId="1662"/>
    <cellStyle name="Título 1 1 9" xfId="1663"/>
    <cellStyle name="Título 1 2" xfId="1664"/>
    <cellStyle name="Título 2 2" xfId="1665"/>
    <cellStyle name="Título 3 2" xfId="1666"/>
    <cellStyle name="Título 4 2" xfId="1667"/>
    <cellStyle name="Título 5" xfId="97"/>
    <cellStyle name="Título 5 2" xfId="1668"/>
    <cellStyle name="Título 6" xfId="95"/>
    <cellStyle name="Total 2" xfId="99"/>
    <cellStyle name="Total 2 2" xfId="1669"/>
    <cellStyle name="Total 3" xfId="98"/>
    <cellStyle name="Verificar Célula" xfId="100"/>
    <cellStyle name="Vírgula 2" xfId="1671"/>
    <cellStyle name="Vírgula 2 2" xfId="1672"/>
    <cellStyle name="Vírgula 2 2 2" xfId="1788"/>
    <cellStyle name="Vírgula 2 3" xfId="1787"/>
    <cellStyle name="Vírgula 3" xfId="1675"/>
    <cellStyle name="Vírgula 3 2" xfId="1789"/>
    <cellStyle name="Warning Text"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122464</xdr:colOff>
      <xdr:row>0</xdr:row>
      <xdr:rowOff>122464</xdr:rowOff>
    </xdr:from>
    <xdr:to>
      <xdr:col>1</xdr:col>
      <xdr:colOff>483053</xdr:colOff>
      <xdr:row>1</xdr:row>
      <xdr:rowOff>496660</xdr:rowOff>
    </xdr:to>
    <xdr:pic>
      <xdr:nvPicPr>
        <xdr:cNvPr id="3" name="Imagem 1" descr="logo_nova.png"/>
        <xdr:cNvPicPr>
          <a:picLocks noChangeAspect="1" noChangeArrowheads="1"/>
        </xdr:cNvPicPr>
      </xdr:nvPicPr>
      <xdr:blipFill>
        <a:blip xmlns:r="http://schemas.openxmlformats.org/officeDocument/2006/relationships" r:embed="rId1" cstate="print"/>
        <a:srcRect/>
        <a:stretch>
          <a:fillRect/>
        </a:stretch>
      </xdr:blipFill>
      <xdr:spPr bwMode="auto">
        <a:xfrm>
          <a:off x="122464" y="122464"/>
          <a:ext cx="1394732" cy="877660"/>
        </a:xfrm>
        <a:prstGeom prst="rect">
          <a:avLst/>
        </a:prstGeom>
        <a:noFill/>
        <a:ln w="9525">
          <a:noFill/>
          <a:miter lim="800000"/>
          <a:headEnd/>
          <a:tailEnd/>
        </a:ln>
      </xdr:spPr>
    </xdr:pic>
    <xdr:clientData/>
  </xdr:twoCellAnchor>
  <xdr:twoCellAnchor editAs="oneCell">
    <xdr:from>
      <xdr:col>6</xdr:col>
      <xdr:colOff>598714</xdr:colOff>
      <xdr:row>0</xdr:row>
      <xdr:rowOff>108857</xdr:rowOff>
    </xdr:from>
    <xdr:to>
      <xdr:col>7</xdr:col>
      <xdr:colOff>809625</xdr:colOff>
      <xdr:row>1</xdr:row>
      <xdr:rowOff>235404</xdr:rowOff>
    </xdr:to>
    <xdr:pic>
      <xdr:nvPicPr>
        <xdr:cNvPr id="4" name="Imagem 3" descr="logotipo_DAN_Marca.png"/>
        <xdr:cNvPicPr>
          <a:picLocks noChangeAspect="1"/>
        </xdr:cNvPicPr>
      </xdr:nvPicPr>
      <xdr:blipFill>
        <a:blip xmlns:r="http://schemas.openxmlformats.org/officeDocument/2006/relationships" r:embed="rId2" cstate="print"/>
        <a:srcRect l="20932" t="29967" r="20723" b="31622"/>
        <a:stretch>
          <a:fillRect/>
        </a:stretch>
      </xdr:blipFill>
      <xdr:spPr bwMode="auto">
        <a:xfrm>
          <a:off x="8994321" y="108857"/>
          <a:ext cx="1272268" cy="63001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542925</xdr:colOff>
      <xdr:row>0</xdr:row>
      <xdr:rowOff>161925</xdr:rowOff>
    </xdr:from>
    <xdr:to>
      <xdr:col>14</xdr:col>
      <xdr:colOff>752475</xdr:colOff>
      <xdr:row>4</xdr:row>
      <xdr:rowOff>47625</xdr:rowOff>
    </xdr:to>
    <xdr:pic>
      <xdr:nvPicPr>
        <xdr:cNvPr id="2" name="Imagem 3" descr="cinza_Marca"/>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258550" y="161925"/>
          <a:ext cx="914400"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31749</xdr:rowOff>
    </xdr:from>
    <xdr:to>
      <xdr:col>1</xdr:col>
      <xdr:colOff>295274</xdr:colOff>
      <xdr:row>5</xdr:row>
      <xdr:rowOff>152399</xdr:rowOff>
    </xdr:to>
    <xdr:pic>
      <xdr:nvPicPr>
        <xdr:cNvPr id="3" name="Imagem 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1749" y="31749"/>
          <a:ext cx="863600" cy="930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723900</xdr:colOff>
      <xdr:row>0</xdr:row>
      <xdr:rowOff>76200</xdr:rowOff>
    </xdr:from>
    <xdr:to>
      <xdr:col>6</xdr:col>
      <xdr:colOff>895350</xdr:colOff>
      <xdr:row>3</xdr:row>
      <xdr:rowOff>0</xdr:rowOff>
    </xdr:to>
    <xdr:pic>
      <xdr:nvPicPr>
        <xdr:cNvPr id="2" name="Imagem 3" descr="cinza_Marca"/>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029325" y="76200"/>
          <a:ext cx="923925" cy="523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33617</xdr:colOff>
      <xdr:row>0</xdr:row>
      <xdr:rowOff>33618</xdr:rowOff>
    </xdr:from>
    <xdr:to>
      <xdr:col>1</xdr:col>
      <xdr:colOff>362510</xdr:colOff>
      <xdr:row>4</xdr:row>
      <xdr:rowOff>141194</xdr:rowOff>
    </xdr:to>
    <xdr:pic>
      <xdr:nvPicPr>
        <xdr:cNvPr id="3" name="Imagem 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3617" y="33618"/>
          <a:ext cx="862293" cy="9076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0</xdr:col>
      <xdr:colOff>695325</xdr:colOff>
      <xdr:row>3</xdr:row>
      <xdr:rowOff>133350</xdr:rowOff>
    </xdr:to>
    <xdr:pic>
      <xdr:nvPicPr>
        <xdr:cNvPr id="2" name="Picture 5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85725"/>
          <a:ext cx="52387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514350</xdr:colOff>
      <xdr:row>1</xdr:row>
      <xdr:rowOff>19050</xdr:rowOff>
    </xdr:from>
    <xdr:to>
      <xdr:col>7</xdr:col>
      <xdr:colOff>409575</xdr:colOff>
      <xdr:row>3</xdr:row>
      <xdr:rowOff>114300</xdr:rowOff>
    </xdr:to>
    <xdr:pic>
      <xdr:nvPicPr>
        <xdr:cNvPr id="3" name="Imagem 7" descr="cinza_Marca"/>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019925" y="180975"/>
          <a:ext cx="800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171450</xdr:colOff>
      <xdr:row>45</xdr:row>
      <xdr:rowOff>85725</xdr:rowOff>
    </xdr:from>
    <xdr:to>
      <xdr:col>0</xdr:col>
      <xdr:colOff>695325</xdr:colOff>
      <xdr:row>48</xdr:row>
      <xdr:rowOff>133350</xdr:rowOff>
    </xdr:to>
    <xdr:pic>
      <xdr:nvPicPr>
        <xdr:cNvPr id="4" name="Picture 5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7791450"/>
          <a:ext cx="52387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514350</xdr:colOff>
      <xdr:row>46</xdr:row>
      <xdr:rowOff>19050</xdr:rowOff>
    </xdr:from>
    <xdr:to>
      <xdr:col>7</xdr:col>
      <xdr:colOff>409575</xdr:colOff>
      <xdr:row>48</xdr:row>
      <xdr:rowOff>114300</xdr:rowOff>
    </xdr:to>
    <xdr:pic>
      <xdr:nvPicPr>
        <xdr:cNvPr id="5" name="Imagem 7" descr="cinza_Marca"/>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019925" y="7886700"/>
          <a:ext cx="800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171450</xdr:colOff>
      <xdr:row>90</xdr:row>
      <xdr:rowOff>85725</xdr:rowOff>
    </xdr:from>
    <xdr:to>
      <xdr:col>0</xdr:col>
      <xdr:colOff>695325</xdr:colOff>
      <xdr:row>93</xdr:row>
      <xdr:rowOff>133350</xdr:rowOff>
    </xdr:to>
    <xdr:pic>
      <xdr:nvPicPr>
        <xdr:cNvPr id="6" name="Picture 5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15497175"/>
          <a:ext cx="52387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514350</xdr:colOff>
      <xdr:row>91</xdr:row>
      <xdr:rowOff>19050</xdr:rowOff>
    </xdr:from>
    <xdr:to>
      <xdr:col>7</xdr:col>
      <xdr:colOff>409575</xdr:colOff>
      <xdr:row>93</xdr:row>
      <xdr:rowOff>114300</xdr:rowOff>
    </xdr:to>
    <xdr:pic>
      <xdr:nvPicPr>
        <xdr:cNvPr id="7" name="Imagem 7" descr="cinza_Marca"/>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019925" y="15592425"/>
          <a:ext cx="800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135</xdr:row>
      <xdr:rowOff>85725</xdr:rowOff>
    </xdr:from>
    <xdr:to>
      <xdr:col>0</xdr:col>
      <xdr:colOff>695325</xdr:colOff>
      <xdr:row>138</xdr:row>
      <xdr:rowOff>133350</xdr:rowOff>
    </xdr:to>
    <xdr:pic>
      <xdr:nvPicPr>
        <xdr:cNvPr id="8" name="Picture 5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23145750"/>
          <a:ext cx="52387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514350</xdr:colOff>
      <xdr:row>136</xdr:row>
      <xdr:rowOff>19050</xdr:rowOff>
    </xdr:from>
    <xdr:to>
      <xdr:col>7</xdr:col>
      <xdr:colOff>409575</xdr:colOff>
      <xdr:row>138</xdr:row>
      <xdr:rowOff>114300</xdr:rowOff>
    </xdr:to>
    <xdr:pic>
      <xdr:nvPicPr>
        <xdr:cNvPr id="9" name="Imagem 7" descr="cinza_Marca"/>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019925" y="23241000"/>
          <a:ext cx="8001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876300</xdr:colOff>
      <xdr:row>0</xdr:row>
      <xdr:rowOff>76200</xdr:rowOff>
    </xdr:from>
    <xdr:to>
      <xdr:col>5</xdr:col>
      <xdr:colOff>1457325</xdr:colOff>
      <xdr:row>2</xdr:row>
      <xdr:rowOff>123825</xdr:rowOff>
    </xdr:to>
    <xdr:pic>
      <xdr:nvPicPr>
        <xdr:cNvPr id="2" name="Imagem 7" descr="cinza_Marca"/>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058025" y="76200"/>
          <a:ext cx="5810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22413</xdr:colOff>
      <xdr:row>0</xdr:row>
      <xdr:rowOff>33617</xdr:rowOff>
    </xdr:from>
    <xdr:to>
      <xdr:col>2</xdr:col>
      <xdr:colOff>396129</xdr:colOff>
      <xdr:row>5</xdr:row>
      <xdr:rowOff>163605</xdr:rowOff>
    </xdr:to>
    <xdr:pic>
      <xdr:nvPicPr>
        <xdr:cNvPr id="3" name="Imagem 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8138" y="33617"/>
          <a:ext cx="869016" cy="9396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133350</xdr:colOff>
      <xdr:row>1</xdr:row>
      <xdr:rowOff>0</xdr:rowOff>
    </xdr:from>
    <xdr:to>
      <xdr:col>7</xdr:col>
      <xdr:colOff>447675</xdr:colOff>
      <xdr:row>2</xdr:row>
      <xdr:rowOff>47625</xdr:rowOff>
    </xdr:to>
    <xdr:pic>
      <xdr:nvPicPr>
        <xdr:cNvPr id="2" name="Imagem 3" descr="cinza_Marca"/>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219825" y="190500"/>
          <a:ext cx="923925"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0</xdr:col>
      <xdr:colOff>923925</xdr:colOff>
      <xdr:row>3</xdr:row>
      <xdr:rowOff>0</xdr:rowOff>
    </xdr:to>
    <xdr:pic>
      <xdr:nvPicPr>
        <xdr:cNvPr id="3" name="Image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150" y="47625"/>
          <a:ext cx="866775" cy="904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71667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74082</xdr:colOff>
      <xdr:row>0</xdr:row>
      <xdr:rowOff>52920</xdr:rowOff>
    </xdr:from>
    <xdr:to>
      <xdr:col>9</xdr:col>
      <xdr:colOff>1038405</xdr:colOff>
      <xdr:row>1</xdr:row>
      <xdr:rowOff>95856</xdr:rowOff>
    </xdr:to>
    <xdr:pic>
      <xdr:nvPicPr>
        <xdr:cNvPr id="2" name="Imagem 1" descr="cinza_Marca"/>
        <xdr:cNvPicPr>
          <a:picLocks noChangeArrowheads="1"/>
        </xdr:cNvPicPr>
      </xdr:nvPicPr>
      <xdr:blipFill>
        <a:blip xmlns:r="http://schemas.openxmlformats.org/officeDocument/2006/relationships" r:embed="rId1" cstate="print"/>
        <a:srcRect/>
        <a:stretch>
          <a:fillRect/>
        </a:stretch>
      </xdr:blipFill>
      <xdr:spPr bwMode="auto">
        <a:xfrm>
          <a:off x="9675282" y="52920"/>
          <a:ext cx="964323" cy="538236"/>
        </a:xfrm>
        <a:prstGeom prst="rect">
          <a:avLst/>
        </a:prstGeom>
        <a:noFill/>
        <a:ln w="9525">
          <a:noFill/>
          <a:miter lim="800000"/>
          <a:headEnd/>
          <a:tailEnd/>
        </a:ln>
      </xdr:spPr>
    </xdr:pic>
    <xdr:clientData/>
  </xdr:twoCellAnchor>
  <xdr:twoCellAnchor editAs="oneCell">
    <xdr:from>
      <xdr:col>0</xdr:col>
      <xdr:colOff>9</xdr:colOff>
      <xdr:row>0</xdr:row>
      <xdr:rowOff>10583</xdr:rowOff>
    </xdr:from>
    <xdr:to>
      <xdr:col>2</xdr:col>
      <xdr:colOff>135167</xdr:colOff>
      <xdr:row>2</xdr:row>
      <xdr:rowOff>188609</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 y="10583"/>
          <a:ext cx="820958" cy="863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no\Downloads\10039\ca_arqs\eletrica\e0104500.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1\publico\WINDOWS\TEMP\B5348E-LM001_R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a\01-md-2005\EQUIP\MAQUINAS\I02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rcia\Receita%20Federal%20-%20RJ\Preg&#227;o%203-2013%20-%20Ag.%20Modelo%20B%20Pirai%20e%20Resende\EDITAL%201-2013-%20ADAPTACAO%20PROJETO%20BASICO%20-%20AGENCIA%20MODELO\ANEXO%20V%20-%20PLANILHA%20DE%20OR&#199;AMENTO%20E%20CRONOGRAM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USTI&#199;A%20FEDERAL\Predio%20Sede%20%20Vitoria%20ES%20-%202009\Justi&#231;a%20Federal%201&#170;%20Instancia\PLANILHA%20OR&#199;AMENTARIA\Or&#231;amento\JFES_Planilha_Orc_Rev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MERGÊNCIA"/>
      <sheetName val="CAPA"/>
      <sheetName val="Controle"/>
      <sheetName val="LOJAS"/>
      <sheetName val="CONDOMINOS"/>
      <sheetName val="QUADROS DE DISTRIBUIÇÃO"/>
      <sheetName val="BARRAMENTO BLINDADO"/>
      <sheetName val="TRANSFORMADORES"/>
      <sheetName val="GERAL ORIGINAL"/>
      <sheetName val="GERAL POR ITENS"/>
      <sheetName val="MOTORES"/>
      <sheetName val="ANTIGO COND"/>
      <sheetName val="ANTIGO GERAL"/>
      <sheetName val="H_MOT"/>
      <sheetName val="C_MOT"/>
    </sheetNames>
    <sheetDataSet>
      <sheetData sheetId="0" refreshError="1">
        <row r="2">
          <cell r="A2" t="str">
            <v>TABELA DE CARGAS – POR TRANSFORMADOR/PBT EM EMERGÊNCIA</v>
          </cell>
        </row>
        <row r="4">
          <cell r="A4" t="str">
            <v>TRANSFORMADOR 1.1 – PBT-1.1 EM EMERGÊNCIA</v>
          </cell>
        </row>
        <row r="6">
          <cell r="A6" t="str">
            <v>FINALIDADE</v>
          </cell>
          <cell r="B6" t="str">
            <v>POT. UNIT. (kW)</v>
          </cell>
          <cell r="C6" t="str">
            <v>POT. UNIT. (CV)</v>
          </cell>
          <cell r="D6" t="str">
            <v>T I P O</v>
          </cell>
          <cell r="E6" t="str">
            <v>POT-M (KW)</v>
          </cell>
          <cell r="F6" t="str">
            <v>FP- M</v>
          </cell>
          <cell r="G6" t="str">
            <v>QTDE.</v>
          </cell>
          <cell r="H6" t="str">
            <v>PÓLOS</v>
          </cell>
          <cell r="I6" t="str">
            <v>F.D.</v>
          </cell>
          <cell r="J6" t="str">
            <v>F.P.</v>
          </cell>
          <cell r="K6" t="str">
            <v>POT. INSTALADA (kW)</v>
          </cell>
          <cell r="L6" t="str">
            <v>POT. INSTALADA (kVA)</v>
          </cell>
          <cell r="M6" t="str">
            <v>POT. DEMANDADA (kW)</v>
          </cell>
          <cell r="N6" t="str">
            <v>POT. DEMANDADA (kVA)</v>
          </cell>
        </row>
        <row r="7">
          <cell r="A7" t="str">
            <v>BARRAMENTO BLINDADO BB1.1/1.3 – ILUMINAÇÃO HALL</v>
          </cell>
          <cell r="B7">
            <v>123.78</v>
          </cell>
          <cell r="E7" t="e">
            <v>#N/A</v>
          </cell>
          <cell r="F7" t="e">
            <v>#N/A</v>
          </cell>
          <cell r="G7">
            <v>1</v>
          </cell>
          <cell r="I7">
            <v>0.71596423332687886</v>
          </cell>
          <cell r="J7">
            <v>0.97999999999999976</v>
          </cell>
          <cell r="K7">
            <v>123.78</v>
          </cell>
          <cell r="L7">
            <v>126.30612244897962</v>
          </cell>
          <cell r="M7">
            <v>88.622052801201065</v>
          </cell>
          <cell r="N7">
            <v>90.430666123674584</v>
          </cell>
        </row>
        <row r="8">
          <cell r="A8" t="str">
            <v>QD-B1-3S</v>
          </cell>
          <cell r="B8">
            <v>140.32509426511928</v>
          </cell>
          <cell r="E8" t="e">
            <v>#N/A</v>
          </cell>
          <cell r="F8" t="e">
            <v>#N/A</v>
          </cell>
          <cell r="G8">
            <v>1</v>
          </cell>
          <cell r="I8">
            <v>1</v>
          </cell>
          <cell r="J8">
            <v>0.77296462798671983</v>
          </cell>
          <cell r="K8">
            <v>140.32509426511928</v>
          </cell>
          <cell r="L8">
            <v>181.54141752982022</v>
          </cell>
          <cell r="M8">
            <v>140.32509426511928</v>
          </cell>
          <cell r="N8">
            <v>181.54141752982022</v>
          </cell>
        </row>
        <row r="9">
          <cell r="A9" t="str">
            <v>NO BREAK</v>
          </cell>
          <cell r="B9">
            <v>30</v>
          </cell>
          <cell r="G9">
            <v>2</v>
          </cell>
          <cell r="I9">
            <v>0.5</v>
          </cell>
          <cell r="J9">
            <v>1</v>
          </cell>
          <cell r="K9">
            <v>60</v>
          </cell>
          <cell r="L9">
            <v>60</v>
          </cell>
          <cell r="M9">
            <v>30</v>
          </cell>
          <cell r="N9">
            <v>30</v>
          </cell>
        </row>
        <row r="10">
          <cell r="A10" t="str">
            <v>TOTAL</v>
          </cell>
          <cell r="I10">
            <v>0.79896043489677604</v>
          </cell>
          <cell r="J10">
            <v>0.85752015197356957</v>
          </cell>
          <cell r="K10">
            <v>324.10509426511931</v>
          </cell>
          <cell r="L10">
            <v>367.84753997879983</v>
          </cell>
          <cell r="M10">
            <v>258.94714706632033</v>
          </cell>
          <cell r="N10">
            <v>301.97208365349479</v>
          </cell>
        </row>
        <row r="12">
          <cell r="A12" t="str">
            <v>RESUMO GERAL:</v>
          </cell>
          <cell r="B12" t="str">
            <v>kW</v>
          </cell>
          <cell r="C12" t="str">
            <v>kVA</v>
          </cell>
        </row>
        <row r="13">
          <cell r="A13" t="str">
            <v>DEMANDAS</v>
          </cell>
          <cell r="B13">
            <v>258.94714706632033</v>
          </cell>
          <cell r="C13">
            <v>301.97208365349479</v>
          </cell>
        </row>
        <row r="14">
          <cell r="A14" t="str">
            <v>RESERVA     (%)</v>
          </cell>
          <cell r="B14">
            <v>0.2</v>
          </cell>
        </row>
        <row r="15">
          <cell r="A15" t="str">
            <v>FATOR DE SIMULTANEIDADE</v>
          </cell>
          <cell r="B15">
            <v>1</v>
          </cell>
        </row>
        <row r="17">
          <cell r="A17" t="str">
            <v xml:space="preserve">DEMANDA FINAL </v>
          </cell>
          <cell r="B17">
            <v>310.73657647958436</v>
          </cell>
          <cell r="C17">
            <v>362.36650038419373</v>
          </cell>
        </row>
        <row r="19">
          <cell r="A19" t="str">
            <v>TENSÃO (V)</v>
          </cell>
          <cell r="B19">
            <v>380</v>
          </cell>
          <cell r="C19" t="str">
            <v>V</v>
          </cell>
        </row>
        <row r="20">
          <cell r="A20" t="str">
            <v>CORRENTE (A)</v>
          </cell>
          <cell r="B20">
            <v>550.55893826872864</v>
          </cell>
          <cell r="C20" t="str">
            <v>A</v>
          </cell>
        </row>
        <row r="21">
          <cell r="A21" t="str">
            <v>DISJUNTOR GERAL</v>
          </cell>
          <cell r="B21">
            <v>2500</v>
          </cell>
          <cell r="C21" t="str">
            <v>A</v>
          </cell>
        </row>
        <row r="23">
          <cell r="A23" t="str">
            <v>TRANSFORMADOR DE 1500KVA</v>
          </cell>
        </row>
        <row r="27">
          <cell r="A27" t="str">
            <v>TRANSFORMADOR 1.2 – PBT-1.2 EM EMERGÊNCIA</v>
          </cell>
        </row>
        <row r="29">
          <cell r="A29" t="str">
            <v>FINALIDADE</v>
          </cell>
          <cell r="B29" t="str">
            <v>POT. UNIT. (kW)</v>
          </cell>
          <cell r="C29" t="str">
            <v>POT. UNIT. (CV)</v>
          </cell>
          <cell r="D29" t="str">
            <v>T I P O</v>
          </cell>
          <cell r="E29" t="str">
            <v>POT-M (KW)</v>
          </cell>
          <cell r="F29" t="str">
            <v>FP- M</v>
          </cell>
          <cell r="G29" t="str">
            <v>QTDE.</v>
          </cell>
          <cell r="H29" t="str">
            <v>PÓLOS</v>
          </cell>
          <cell r="I29" t="str">
            <v>F.D.</v>
          </cell>
          <cell r="J29" t="str">
            <v>F.P.</v>
          </cell>
          <cell r="K29" t="str">
            <v>POT. INSTALADA (kW)</v>
          </cell>
          <cell r="L29" t="str">
            <v>POT. INSTALADA (kVA)</v>
          </cell>
          <cell r="M29" t="str">
            <v>POT. DEMANDADA (kW)</v>
          </cell>
          <cell r="N29" t="str">
            <v>POT. DEMANDADA (kVA)</v>
          </cell>
        </row>
        <row r="30">
          <cell r="A30" t="str">
            <v>ELEVADORES SUBSOLO</v>
          </cell>
          <cell r="B30">
            <v>20</v>
          </cell>
          <cell r="E30" t="e">
            <v>#N/A</v>
          </cell>
          <cell r="F30" t="e">
            <v>#N/A</v>
          </cell>
          <cell r="G30">
            <v>2</v>
          </cell>
          <cell r="I30">
            <v>0</v>
          </cell>
          <cell r="J30">
            <v>0.8</v>
          </cell>
          <cell r="K30">
            <v>40</v>
          </cell>
          <cell r="L30">
            <v>50</v>
          </cell>
          <cell r="M30">
            <v>0</v>
          </cell>
          <cell r="N30">
            <v>0</v>
          </cell>
        </row>
        <row r="31">
          <cell r="A31" t="str">
            <v>ILUMINAÇÃO E COMANDO ELEVADORES SUBSOLO</v>
          </cell>
          <cell r="B31">
            <v>1.3</v>
          </cell>
          <cell r="E31" t="e">
            <v>#N/A</v>
          </cell>
          <cell r="F31" t="e">
            <v>#N/A</v>
          </cell>
          <cell r="G31">
            <v>1</v>
          </cell>
          <cell r="I31">
            <v>0.74</v>
          </cell>
          <cell r="J31">
            <v>0.8</v>
          </cell>
          <cell r="K31">
            <v>1.3</v>
          </cell>
          <cell r="L31">
            <v>1.625</v>
          </cell>
          <cell r="M31">
            <v>0.96199999999999997</v>
          </cell>
          <cell r="N31">
            <v>1.2024999999999999</v>
          </cell>
        </row>
        <row r="32">
          <cell r="A32" t="str">
            <v>ELEVADORES GARAGEM</v>
          </cell>
          <cell r="B32">
            <v>20</v>
          </cell>
          <cell r="E32" t="e">
            <v>#N/A</v>
          </cell>
          <cell r="F32" t="e">
            <v>#N/A</v>
          </cell>
          <cell r="G32">
            <v>2</v>
          </cell>
          <cell r="I32">
            <v>0.74</v>
          </cell>
          <cell r="J32">
            <v>0.8</v>
          </cell>
          <cell r="K32">
            <v>40</v>
          </cell>
          <cell r="L32">
            <v>50</v>
          </cell>
          <cell r="M32">
            <v>29.6</v>
          </cell>
          <cell r="N32">
            <v>37</v>
          </cell>
        </row>
        <row r="33">
          <cell r="A33" t="str">
            <v>ILUMINAÇÃO E COMANDO ELEVADORES GARAGEM</v>
          </cell>
          <cell r="B33">
            <v>1.3</v>
          </cell>
          <cell r="E33" t="e">
            <v>#N/A</v>
          </cell>
          <cell r="F33" t="e">
            <v>#N/A</v>
          </cell>
          <cell r="G33">
            <v>1</v>
          </cell>
          <cell r="I33">
            <v>0</v>
          </cell>
          <cell r="J33">
            <v>0.8</v>
          </cell>
          <cell r="K33">
            <v>1.3</v>
          </cell>
          <cell r="L33">
            <v>1.625</v>
          </cell>
          <cell r="M33">
            <v>0</v>
          </cell>
          <cell r="N33">
            <v>0</v>
          </cell>
        </row>
        <row r="34">
          <cell r="A34" t="str">
            <v>ELEVADORES ZONA BAIXA</v>
          </cell>
          <cell r="B34">
            <v>50</v>
          </cell>
          <cell r="E34" t="e">
            <v>#N/A</v>
          </cell>
          <cell r="F34" t="e">
            <v>#N/A</v>
          </cell>
          <cell r="G34">
            <v>8</v>
          </cell>
          <cell r="I34">
            <v>0.125</v>
          </cell>
          <cell r="J34">
            <v>0.8</v>
          </cell>
          <cell r="K34">
            <v>400</v>
          </cell>
          <cell r="L34">
            <v>500</v>
          </cell>
          <cell r="M34">
            <v>50</v>
          </cell>
          <cell r="N34">
            <v>62.5</v>
          </cell>
        </row>
        <row r="35">
          <cell r="A35" t="str">
            <v>ILUMINAÇÃO E COMANDO ELEVADORES ZONA BAIXA</v>
          </cell>
          <cell r="B35">
            <v>3</v>
          </cell>
          <cell r="E35" t="e">
            <v>#N/A</v>
          </cell>
          <cell r="F35" t="e">
            <v>#N/A</v>
          </cell>
          <cell r="G35">
            <v>1</v>
          </cell>
          <cell r="I35">
            <v>0.1</v>
          </cell>
          <cell r="J35">
            <v>0.8</v>
          </cell>
          <cell r="K35">
            <v>3</v>
          </cell>
          <cell r="L35">
            <v>3.75</v>
          </cell>
          <cell r="M35">
            <v>0.30000000000000004</v>
          </cell>
          <cell r="N35">
            <v>0.375</v>
          </cell>
        </row>
        <row r="36">
          <cell r="A36" t="str">
            <v>QD-B1-3S-AC</v>
          </cell>
          <cell r="B36">
            <v>140.32509426511928</v>
          </cell>
          <cell r="E36" t="e">
            <v>#N/A</v>
          </cell>
          <cell r="F36" t="e">
            <v>#N/A</v>
          </cell>
          <cell r="G36">
            <v>1</v>
          </cell>
          <cell r="I36">
            <v>0</v>
          </cell>
          <cell r="J36">
            <v>0.77296462798671983</v>
          </cell>
          <cell r="K36">
            <v>140.32509426511928</v>
          </cell>
          <cell r="L36">
            <v>181.54141752982022</v>
          </cell>
          <cell r="M36">
            <v>0</v>
          </cell>
          <cell r="N36">
            <v>0</v>
          </cell>
        </row>
        <row r="37">
          <cell r="A37" t="str">
            <v>VENTILAÇÃO</v>
          </cell>
          <cell r="B37">
            <v>0.56488549618320616</v>
          </cell>
          <cell r="C37">
            <v>0.5</v>
          </cell>
          <cell r="D37" t="str">
            <v>C</v>
          </cell>
          <cell r="E37">
            <v>0.56488549618320616</v>
          </cell>
          <cell r="F37">
            <v>0.73</v>
          </cell>
          <cell r="G37">
            <v>1</v>
          </cell>
          <cell r="I37">
            <v>0</v>
          </cell>
          <cell r="J37">
            <v>0.73</v>
          </cell>
          <cell r="K37">
            <v>0.56488549618320616</v>
          </cell>
          <cell r="L37">
            <v>0.77381574819617283</v>
          </cell>
          <cell r="M37">
            <v>0</v>
          </cell>
          <cell r="N37">
            <v>0</v>
          </cell>
        </row>
        <row r="38">
          <cell r="A38" t="str">
            <v>VENTILAÇÃO</v>
          </cell>
          <cell r="B38">
            <v>0.80291970802919721</v>
          </cell>
          <cell r="C38">
            <v>0.75</v>
          </cell>
          <cell r="D38" t="str">
            <v>C</v>
          </cell>
          <cell r="E38">
            <v>0.80291970802919721</v>
          </cell>
          <cell r="F38">
            <v>0.77</v>
          </cell>
          <cell r="G38">
            <v>1</v>
          </cell>
          <cell r="I38">
            <v>0</v>
          </cell>
          <cell r="J38">
            <v>0.77</v>
          </cell>
          <cell r="K38">
            <v>0.80291970802919721</v>
          </cell>
          <cell r="L38">
            <v>1.0427528675703859</v>
          </cell>
          <cell r="M38">
            <v>0</v>
          </cell>
          <cell r="N38">
            <v>0</v>
          </cell>
        </row>
        <row r="39">
          <cell r="A39" t="str">
            <v>VENTILAÇÃO</v>
          </cell>
          <cell r="B39">
            <v>1.8987341772151898</v>
          </cell>
          <cell r="C39">
            <v>2</v>
          </cell>
          <cell r="D39" t="str">
            <v>C</v>
          </cell>
          <cell r="E39">
            <v>1.8987341772151898</v>
          </cell>
          <cell r="F39">
            <v>0.82</v>
          </cell>
          <cell r="G39">
            <v>1</v>
          </cell>
          <cell r="I39">
            <v>0</v>
          </cell>
          <cell r="J39">
            <v>0.82</v>
          </cell>
          <cell r="K39">
            <v>1.8987341772151898</v>
          </cell>
          <cell r="L39">
            <v>2.3155294844087684</v>
          </cell>
          <cell r="M39">
            <v>0</v>
          </cell>
          <cell r="N39">
            <v>0</v>
          </cell>
        </row>
        <row r="40">
          <cell r="A40" t="str">
            <v>FANCOIL</v>
          </cell>
          <cell r="B40">
            <v>6.3805104408352662</v>
          </cell>
          <cell r="C40">
            <v>7.5</v>
          </cell>
          <cell r="D40" t="str">
            <v>C</v>
          </cell>
          <cell r="E40">
            <v>6.3805104408352662</v>
          </cell>
          <cell r="F40">
            <v>0.8</v>
          </cell>
          <cell r="G40">
            <v>2</v>
          </cell>
          <cell r="I40">
            <v>0</v>
          </cell>
          <cell r="J40">
            <v>0.8</v>
          </cell>
          <cell r="K40">
            <v>12.761020881670532</v>
          </cell>
          <cell r="L40">
            <v>15.951276102088165</v>
          </cell>
          <cell r="M40">
            <v>0</v>
          </cell>
          <cell r="N40">
            <v>0</v>
          </cell>
        </row>
        <row r="41">
          <cell r="A41" t="str">
            <v>UNIDADE CONDENSADORA</v>
          </cell>
          <cell r="B41">
            <v>43.4</v>
          </cell>
          <cell r="G41">
            <v>1</v>
          </cell>
          <cell r="I41">
            <v>0</v>
          </cell>
          <cell r="J41">
            <v>0.8</v>
          </cell>
          <cell r="K41">
            <v>43.4</v>
          </cell>
          <cell r="L41">
            <v>54.249999999999993</v>
          </cell>
          <cell r="M41">
            <v>0</v>
          </cell>
          <cell r="N41">
            <v>0</v>
          </cell>
        </row>
        <row r="42">
          <cell r="A42" t="str">
            <v>FANCOIL ESCRITÓRIOS</v>
          </cell>
          <cell r="B42">
            <v>8.6705202312138727</v>
          </cell>
          <cell r="C42">
            <v>10</v>
          </cell>
          <cell r="D42" t="str">
            <v>C</v>
          </cell>
          <cell r="E42">
            <v>8.6705202312138727</v>
          </cell>
          <cell r="F42">
            <v>0.85</v>
          </cell>
          <cell r="G42">
            <v>32</v>
          </cell>
          <cell r="I42">
            <v>0</v>
          </cell>
          <cell r="J42">
            <v>0.85</v>
          </cell>
          <cell r="K42">
            <v>277.45664739884393</v>
          </cell>
          <cell r="L42">
            <v>326.41958517511051</v>
          </cell>
          <cell r="M42">
            <v>0</v>
          </cell>
          <cell r="N42">
            <v>0</v>
          </cell>
        </row>
        <row r="43">
          <cell r="A43" t="str">
            <v>ILUMINAÇÃO, TOMADAS E AR CONDICIONADO FAST FOOD</v>
          </cell>
          <cell r="B43">
            <v>258.76900000000001</v>
          </cell>
          <cell r="G43">
            <v>1</v>
          </cell>
          <cell r="I43">
            <v>0</v>
          </cell>
          <cell r="J43">
            <v>0.9</v>
          </cell>
          <cell r="K43">
            <v>258.76900000000001</v>
          </cell>
          <cell r="L43">
            <v>287.52111111111111</v>
          </cell>
          <cell r="M43">
            <v>0</v>
          </cell>
          <cell r="N43">
            <v>0</v>
          </cell>
        </row>
        <row r="44">
          <cell r="A44" t="str">
            <v>BOMBA DE RECALQUE DE ÁGUA FRIA</v>
          </cell>
          <cell r="B44">
            <v>20.670391061452513</v>
          </cell>
          <cell r="C44">
            <v>25</v>
          </cell>
          <cell r="D44" t="str">
            <v>H</v>
          </cell>
          <cell r="E44">
            <v>20.670391061452513</v>
          </cell>
          <cell r="F44">
            <v>0.85</v>
          </cell>
          <cell r="G44">
            <v>2</v>
          </cell>
          <cell r="I44">
            <v>0</v>
          </cell>
          <cell r="J44">
            <v>0.85</v>
          </cell>
          <cell r="K44">
            <v>41.340782122905026</v>
          </cell>
          <cell r="L44">
            <v>48.636214262241211</v>
          </cell>
          <cell r="M44">
            <v>0</v>
          </cell>
          <cell r="N44">
            <v>0</v>
          </cell>
        </row>
        <row r="45">
          <cell r="A45" t="str">
            <v>BOMBA DE RECALQUE DE ÁGUAS PLUVIAIS</v>
          </cell>
          <cell r="B45">
            <v>8.6705202312138727</v>
          </cell>
          <cell r="C45">
            <v>10</v>
          </cell>
          <cell r="D45" t="str">
            <v>H</v>
          </cell>
          <cell r="E45">
            <v>8.6705202312138727</v>
          </cell>
          <cell r="F45">
            <v>0.85</v>
          </cell>
          <cell r="G45">
            <v>6</v>
          </cell>
          <cell r="I45">
            <v>0</v>
          </cell>
          <cell r="J45">
            <v>0.85</v>
          </cell>
          <cell r="K45">
            <v>52.02312138728324</v>
          </cell>
          <cell r="L45">
            <v>61.203672220333225</v>
          </cell>
          <cell r="M45">
            <v>0</v>
          </cell>
          <cell r="N45">
            <v>0</v>
          </cell>
        </row>
        <row r="46">
          <cell r="A46" t="str">
            <v>BOMBA DE RECALQUE DE ESGOTO</v>
          </cell>
          <cell r="B46">
            <v>8.6705202312138727</v>
          </cell>
          <cell r="C46">
            <v>10</v>
          </cell>
          <cell r="D46" t="str">
            <v>H</v>
          </cell>
          <cell r="E46">
            <v>8.6705202312138727</v>
          </cell>
          <cell r="F46">
            <v>0.85</v>
          </cell>
          <cell r="G46">
            <v>6</v>
          </cell>
          <cell r="I46">
            <v>0</v>
          </cell>
          <cell r="J46">
            <v>0.85</v>
          </cell>
          <cell r="K46">
            <v>52.02312138728324</v>
          </cell>
          <cell r="L46">
            <v>61.203672220333225</v>
          </cell>
          <cell r="M46">
            <v>0</v>
          </cell>
          <cell r="N46">
            <v>0</v>
          </cell>
        </row>
        <row r="47">
          <cell r="A47" t="str">
            <v>BOMBA DE RECALQUE DE REUSO</v>
          </cell>
          <cell r="B47">
            <v>1.0135135135135136</v>
          </cell>
          <cell r="C47">
            <v>1</v>
          </cell>
          <cell r="D47" t="str">
            <v>H</v>
          </cell>
          <cell r="E47">
            <v>1.0135135135135136</v>
          </cell>
          <cell r="F47">
            <v>0.78</v>
          </cell>
          <cell r="G47">
            <v>2</v>
          </cell>
          <cell r="I47">
            <v>0</v>
          </cell>
          <cell r="J47">
            <v>0.78</v>
          </cell>
          <cell r="K47">
            <v>2.0270270270270272</v>
          </cell>
          <cell r="L47">
            <v>2.5987525987525988</v>
          </cell>
          <cell r="M47">
            <v>0</v>
          </cell>
          <cell r="N47">
            <v>0</v>
          </cell>
        </row>
        <row r="48">
          <cell r="A48" t="str">
            <v>BOMBA DE RECALQUE DO POÇO DE RETARDO</v>
          </cell>
          <cell r="B48">
            <v>1.0135135135135136</v>
          </cell>
          <cell r="C48">
            <v>1</v>
          </cell>
          <cell r="D48" t="str">
            <v>H</v>
          </cell>
          <cell r="E48">
            <v>1.0135135135135136</v>
          </cell>
          <cell r="F48">
            <v>0.78</v>
          </cell>
          <cell r="G48">
            <v>2</v>
          </cell>
          <cell r="I48">
            <v>0</v>
          </cell>
          <cell r="J48">
            <v>0.78</v>
          </cell>
          <cell r="K48">
            <v>2.0270270270270272</v>
          </cell>
          <cell r="L48">
            <v>2.5987525987525988</v>
          </cell>
          <cell r="M48">
            <v>0</v>
          </cell>
          <cell r="N48">
            <v>0</v>
          </cell>
        </row>
        <row r="49">
          <cell r="A49" t="str">
            <v>ESCADA ROLANTE</v>
          </cell>
          <cell r="B49">
            <v>10</v>
          </cell>
          <cell r="G49">
            <v>2</v>
          </cell>
          <cell r="I49">
            <v>0</v>
          </cell>
          <cell r="J49">
            <v>0.8</v>
          </cell>
          <cell r="K49">
            <v>20</v>
          </cell>
          <cell r="L49">
            <v>25</v>
          </cell>
          <cell r="M49">
            <v>0</v>
          </cell>
          <cell r="N49">
            <v>0</v>
          </cell>
        </row>
        <row r="50">
          <cell r="A50" t="str">
            <v>TOTAL</v>
          </cell>
          <cell r="I50">
            <v>5.8131468987100983E-2</v>
          </cell>
          <cell r="J50">
            <v>0.79999999999999993</v>
          </cell>
          <cell r="K50">
            <v>1391.0193808785871</v>
          </cell>
          <cell r="L50">
            <v>1678.056551918718</v>
          </cell>
          <cell r="M50">
            <v>80.861999999999995</v>
          </cell>
          <cell r="N50">
            <v>101.0775</v>
          </cell>
        </row>
        <row r="52">
          <cell r="I52" t="str">
            <v>COM O PAINEL DE SEGURANÇA EM FUNCIONAMENTO</v>
          </cell>
        </row>
        <row r="53">
          <cell r="A53" t="str">
            <v>RESUMO GERAL:</v>
          </cell>
          <cell r="B53" t="str">
            <v>kW</v>
          </cell>
          <cell r="C53" t="str">
            <v>kVA</v>
          </cell>
          <cell r="I53" t="str">
            <v>kW</v>
          </cell>
          <cell r="J53" t="str">
            <v>kVA</v>
          </cell>
        </row>
        <row r="54">
          <cell r="A54" t="str">
            <v>DEMANDAS</v>
          </cell>
          <cell r="B54">
            <v>80.861999999999995</v>
          </cell>
          <cell r="C54">
            <v>101.0775</v>
          </cell>
          <cell r="I54">
            <v>442.08736295026449</v>
          </cell>
          <cell r="J54">
            <v>529.01118759655708</v>
          </cell>
        </row>
        <row r="55">
          <cell r="A55" t="str">
            <v>RESERVA     (%)</v>
          </cell>
          <cell r="B55">
            <v>0.2</v>
          </cell>
          <cell r="I55">
            <v>0</v>
          </cell>
        </row>
        <row r="56">
          <cell r="A56" t="str">
            <v>FATOR DE SIMULTANEIDADE</v>
          </cell>
          <cell r="B56">
            <v>1</v>
          </cell>
          <cell r="I56">
            <v>1</v>
          </cell>
        </row>
        <row r="58">
          <cell r="A58" t="str">
            <v xml:space="preserve">DEMANDA FINAL </v>
          </cell>
          <cell r="B58">
            <v>97.034399999999991</v>
          </cell>
          <cell r="C58">
            <v>121.29299999999999</v>
          </cell>
          <cell r="I58">
            <v>442.08736295026449</v>
          </cell>
          <cell r="J58">
            <v>529.01118759655708</v>
          </cell>
        </row>
        <row r="60">
          <cell r="A60" t="str">
            <v>TENSÃO (V)</v>
          </cell>
          <cell r="B60">
            <v>380</v>
          </cell>
          <cell r="C60" t="str">
            <v>V</v>
          </cell>
          <cell r="I60">
            <v>380</v>
          </cell>
          <cell r="J60" t="str">
            <v>V</v>
          </cell>
        </row>
        <row r="61">
          <cell r="A61" t="str">
            <v>CORRENTE (A)</v>
          </cell>
          <cell r="B61">
            <v>184.28564789688755</v>
          </cell>
          <cell r="C61" t="str">
            <v>A</v>
          </cell>
          <cell r="I61">
            <v>803.74934621893647</v>
          </cell>
          <cell r="J61" t="str">
            <v>A</v>
          </cell>
        </row>
        <row r="62">
          <cell r="A62" t="str">
            <v>DISJUNTOR GERAL</v>
          </cell>
          <cell r="B62">
            <v>2500</v>
          </cell>
          <cell r="C62" t="str">
            <v>A</v>
          </cell>
          <cell r="I62">
            <v>2500</v>
          </cell>
          <cell r="J62" t="str">
            <v>A</v>
          </cell>
        </row>
        <row r="64">
          <cell r="A64" t="str">
            <v>TRANSFORMADOR DE 1500KVA</v>
          </cell>
        </row>
        <row r="69">
          <cell r="A69" t="str">
            <v>PBT-SEG EM EMERGÊNCIA</v>
          </cell>
        </row>
        <row r="71">
          <cell r="A71" t="str">
            <v>EM REGIME NORMAL</v>
          </cell>
        </row>
        <row r="72">
          <cell r="A72" t="str">
            <v>FINALIDADE</v>
          </cell>
          <cell r="B72" t="str">
            <v>POT. UNIT. (kW)</v>
          </cell>
          <cell r="C72" t="str">
            <v>POT. UNIT. (CV)</v>
          </cell>
          <cell r="D72" t="str">
            <v>T I P O</v>
          </cell>
          <cell r="E72" t="str">
            <v>POT-M (KW)</v>
          </cell>
          <cell r="F72" t="str">
            <v>FP- M</v>
          </cell>
          <cell r="G72" t="str">
            <v>QTDE.</v>
          </cell>
          <cell r="H72" t="str">
            <v>PÓLOS</v>
          </cell>
          <cell r="I72" t="str">
            <v>F.D.</v>
          </cell>
          <cell r="J72" t="str">
            <v>F.P.</v>
          </cell>
          <cell r="K72" t="str">
            <v>POT. INSTALADA (kW)</v>
          </cell>
          <cell r="L72" t="str">
            <v>POT. INSTALADA (kVA)</v>
          </cell>
          <cell r="M72" t="str">
            <v>POT. DEMANDADA (kW)</v>
          </cell>
          <cell r="N72" t="str">
            <v>POT. DEMANDADA (kVA)</v>
          </cell>
        </row>
        <row r="73">
          <cell r="A73" t="str">
            <v>ELEVADOR DE SEGUANÇA</v>
          </cell>
          <cell r="B73">
            <v>35</v>
          </cell>
          <cell r="E73" t="e">
            <v>#N/A</v>
          </cell>
          <cell r="F73" t="e">
            <v>#N/A</v>
          </cell>
          <cell r="G73">
            <v>1</v>
          </cell>
          <cell r="I73">
            <v>1</v>
          </cell>
          <cell r="J73">
            <v>0.8</v>
          </cell>
          <cell r="K73">
            <v>35</v>
          </cell>
          <cell r="L73">
            <v>43.75</v>
          </cell>
          <cell r="M73">
            <v>35</v>
          </cell>
          <cell r="N73">
            <v>43.75</v>
          </cell>
        </row>
        <row r="74">
          <cell r="A74" t="str">
            <v>ILUMINAÇÃO E COMANDO ELEVADORE DE SEGURANÇA</v>
          </cell>
          <cell r="B74">
            <v>3</v>
          </cell>
          <cell r="E74" t="e">
            <v>#N/A</v>
          </cell>
          <cell r="F74" t="e">
            <v>#N/A</v>
          </cell>
          <cell r="G74">
            <v>1</v>
          </cell>
          <cell r="I74">
            <v>1</v>
          </cell>
          <cell r="J74">
            <v>0.8</v>
          </cell>
          <cell r="K74">
            <v>3</v>
          </cell>
          <cell r="L74">
            <v>3.75</v>
          </cell>
          <cell r="M74">
            <v>3</v>
          </cell>
          <cell r="N74">
            <v>3.75</v>
          </cell>
        </row>
        <row r="75">
          <cell r="A75" t="str">
            <v>PRESSURIZAÇÃO ESCADA 5SS</v>
          </cell>
          <cell r="B75">
            <v>6.3805104408352662</v>
          </cell>
          <cell r="C75">
            <v>7.5</v>
          </cell>
          <cell r="D75" t="str">
            <v>C</v>
          </cell>
          <cell r="E75">
            <v>6.3805104408352662</v>
          </cell>
          <cell r="F75">
            <v>0.8</v>
          </cell>
          <cell r="G75">
            <v>4</v>
          </cell>
          <cell r="I75">
            <v>0</v>
          </cell>
          <cell r="J75">
            <v>0.8</v>
          </cell>
          <cell r="K75">
            <v>25.522041763341065</v>
          </cell>
          <cell r="L75">
            <v>31.902552204176331</v>
          </cell>
          <cell r="M75">
            <v>0</v>
          </cell>
          <cell r="N75">
            <v>0</v>
          </cell>
        </row>
        <row r="76">
          <cell r="A76" t="str">
            <v>PRESSURIZAÇÃO ESCADA 3SS</v>
          </cell>
          <cell r="B76">
            <v>8.6705202312138727</v>
          </cell>
          <cell r="C76">
            <v>10</v>
          </cell>
          <cell r="D76" t="str">
            <v>C</v>
          </cell>
          <cell r="E76">
            <v>8.6705202312138727</v>
          </cell>
          <cell r="F76">
            <v>0.85</v>
          </cell>
          <cell r="G76">
            <v>2</v>
          </cell>
          <cell r="I76">
            <v>0</v>
          </cell>
          <cell r="J76">
            <v>0.85</v>
          </cell>
          <cell r="K76">
            <v>17.341040462427745</v>
          </cell>
          <cell r="L76">
            <v>20.401224073444407</v>
          </cell>
          <cell r="M76">
            <v>0</v>
          </cell>
          <cell r="N76">
            <v>0</v>
          </cell>
        </row>
        <row r="77">
          <cell r="A77" t="str">
            <v>PRESSURIZAÇÃO ESCADA 1SS</v>
          </cell>
          <cell r="B77">
            <v>16.930022573363431</v>
          </cell>
          <cell r="C77">
            <v>20</v>
          </cell>
          <cell r="D77" t="str">
            <v>C</v>
          </cell>
          <cell r="E77">
            <v>16.930022573363431</v>
          </cell>
          <cell r="F77">
            <v>0.84</v>
          </cell>
          <cell r="G77">
            <v>5</v>
          </cell>
          <cell r="I77">
            <v>0</v>
          </cell>
          <cell r="J77">
            <v>0.84</v>
          </cell>
          <cell r="K77">
            <v>84.650112866817153</v>
          </cell>
          <cell r="L77">
            <v>100.77394388906805</v>
          </cell>
          <cell r="M77">
            <v>0</v>
          </cell>
          <cell r="N77">
            <v>0</v>
          </cell>
        </row>
        <row r="78">
          <cell r="A78" t="str">
            <v>EXAUSTÃO DE FUMAÇA</v>
          </cell>
          <cell r="B78">
            <v>16.930022573363431</v>
          </cell>
          <cell r="C78">
            <v>20</v>
          </cell>
          <cell r="D78" t="str">
            <v>C</v>
          </cell>
          <cell r="E78">
            <v>16.930022573363431</v>
          </cell>
          <cell r="F78">
            <v>0.84</v>
          </cell>
          <cell r="G78">
            <v>2</v>
          </cell>
          <cell r="I78">
            <v>0</v>
          </cell>
          <cell r="J78">
            <v>0.84</v>
          </cell>
          <cell r="K78">
            <v>33.860045146726861</v>
          </cell>
          <cell r="L78">
            <v>40.309577555627214</v>
          </cell>
          <cell r="M78">
            <v>0</v>
          </cell>
          <cell r="N78">
            <v>0</v>
          </cell>
        </row>
        <row r="79">
          <cell r="A79" t="str">
            <v>ELEVADOR DE SEGUANÇA</v>
          </cell>
          <cell r="B79">
            <v>35</v>
          </cell>
          <cell r="E79" t="e">
            <v>#N/A</v>
          </cell>
          <cell r="F79" t="e">
            <v>#N/A</v>
          </cell>
          <cell r="G79">
            <v>1</v>
          </cell>
          <cell r="I79">
            <v>1</v>
          </cell>
          <cell r="J79">
            <v>0.8</v>
          </cell>
          <cell r="K79">
            <v>35</v>
          </cell>
          <cell r="L79">
            <v>43.75</v>
          </cell>
          <cell r="M79">
            <v>35</v>
          </cell>
          <cell r="N79">
            <v>43.75</v>
          </cell>
        </row>
        <row r="80">
          <cell r="A80" t="str">
            <v>ILUMINAÇÃO E COMANDO ELEVADORE DE SEGURANÇA</v>
          </cell>
          <cell r="B80">
            <v>3</v>
          </cell>
          <cell r="E80" t="e">
            <v>#N/A</v>
          </cell>
          <cell r="F80" t="e">
            <v>#N/A</v>
          </cell>
          <cell r="G80">
            <v>1</v>
          </cell>
          <cell r="I80">
            <v>1</v>
          </cell>
          <cell r="J80">
            <v>0.8</v>
          </cell>
          <cell r="K80">
            <v>3</v>
          </cell>
          <cell r="L80">
            <v>3.75</v>
          </cell>
          <cell r="M80">
            <v>3</v>
          </cell>
          <cell r="N80">
            <v>3.75</v>
          </cell>
        </row>
        <row r="81">
          <cell r="A81" t="str">
            <v>PRESSURIZAÇÃO ESCADA 5SS</v>
          </cell>
          <cell r="B81">
            <v>6.3805104408352662</v>
          </cell>
          <cell r="C81">
            <v>7.5</v>
          </cell>
          <cell r="D81" t="str">
            <v>C</v>
          </cell>
          <cell r="E81">
            <v>6.3805104408352662</v>
          </cell>
          <cell r="F81">
            <v>0.8</v>
          </cell>
          <cell r="G81">
            <v>4</v>
          </cell>
          <cell r="I81">
            <v>0</v>
          </cell>
          <cell r="J81">
            <v>0.8</v>
          </cell>
          <cell r="K81">
            <v>25.522041763341065</v>
          </cell>
          <cell r="L81">
            <v>31.902552204176331</v>
          </cell>
          <cell r="M81">
            <v>0</v>
          </cell>
          <cell r="N81">
            <v>0</v>
          </cell>
        </row>
        <row r="82">
          <cell r="A82" t="str">
            <v>PRESSURIZAÇÃO ESCADA 3SS</v>
          </cell>
          <cell r="B82">
            <v>8.6705202312138727</v>
          </cell>
          <cell r="C82">
            <v>10</v>
          </cell>
          <cell r="D82" t="str">
            <v>C</v>
          </cell>
          <cell r="E82">
            <v>8.6705202312138727</v>
          </cell>
          <cell r="F82">
            <v>0.85</v>
          </cell>
          <cell r="G82">
            <v>2</v>
          </cell>
          <cell r="I82">
            <v>0</v>
          </cell>
          <cell r="J82">
            <v>0.85</v>
          </cell>
          <cell r="K82">
            <v>17.341040462427745</v>
          </cell>
          <cell r="L82">
            <v>20.401224073444407</v>
          </cell>
          <cell r="M82">
            <v>0</v>
          </cell>
          <cell r="N82">
            <v>0</v>
          </cell>
        </row>
        <row r="83">
          <cell r="A83" t="str">
            <v>PRESSURIZAÇÃO ESCADA 1SS</v>
          </cell>
          <cell r="B83">
            <v>16.930022573363431</v>
          </cell>
          <cell r="C83">
            <v>20</v>
          </cell>
          <cell r="D83" t="str">
            <v>C</v>
          </cell>
          <cell r="E83">
            <v>16.930022573363431</v>
          </cell>
          <cell r="F83">
            <v>0.84</v>
          </cell>
          <cell r="G83">
            <v>5</v>
          </cell>
          <cell r="I83">
            <v>0</v>
          </cell>
          <cell r="J83">
            <v>0.84</v>
          </cell>
          <cell r="K83">
            <v>84.650112866817153</v>
          </cell>
          <cell r="L83">
            <v>100.77394388906805</v>
          </cell>
          <cell r="M83">
            <v>0</v>
          </cell>
          <cell r="N83">
            <v>0</v>
          </cell>
        </row>
        <row r="84">
          <cell r="A84" t="str">
            <v>EXAUSTÃO DE FUMAÇA</v>
          </cell>
          <cell r="B84">
            <v>16.930022573363431</v>
          </cell>
          <cell r="C84">
            <v>20</v>
          </cell>
          <cell r="D84" t="str">
            <v>C</v>
          </cell>
          <cell r="E84">
            <v>16.930022573363431</v>
          </cell>
          <cell r="F84">
            <v>0.84</v>
          </cell>
          <cell r="G84">
            <v>2</v>
          </cell>
          <cell r="I84">
            <v>0</v>
          </cell>
          <cell r="J84">
            <v>0.84</v>
          </cell>
          <cell r="K84">
            <v>33.860045146726861</v>
          </cell>
          <cell r="L84">
            <v>40.309577555627214</v>
          </cell>
          <cell r="M84">
            <v>0</v>
          </cell>
          <cell r="N84">
            <v>0</v>
          </cell>
        </row>
        <row r="85">
          <cell r="A85" t="str">
            <v>BOMBA DE RECALQUE DE ÓLEO DIESEL</v>
          </cell>
          <cell r="B85">
            <v>2.7500000000000004</v>
          </cell>
          <cell r="C85">
            <v>3</v>
          </cell>
          <cell r="D85" t="str">
            <v>H</v>
          </cell>
          <cell r="E85">
            <v>2.7500000000000004</v>
          </cell>
          <cell r="F85">
            <v>0.77</v>
          </cell>
          <cell r="G85">
            <v>2</v>
          </cell>
          <cell r="I85">
            <v>0.5</v>
          </cell>
          <cell r="J85">
            <v>0.77</v>
          </cell>
          <cell r="K85">
            <v>5.5000000000000009</v>
          </cell>
          <cell r="L85">
            <v>7.1428571428571441</v>
          </cell>
          <cell r="M85">
            <v>2.7500000000000004</v>
          </cell>
          <cell r="N85">
            <v>3.5714285714285721</v>
          </cell>
        </row>
        <row r="86">
          <cell r="A86" t="str">
            <v>ILUMINAÇÃO E TOMADAS GERADOR</v>
          </cell>
          <cell r="B86">
            <v>11.67</v>
          </cell>
          <cell r="E86" t="e">
            <v>#N/A</v>
          </cell>
          <cell r="F86" t="e">
            <v>#N/A</v>
          </cell>
          <cell r="G86">
            <v>1</v>
          </cell>
          <cell r="I86">
            <v>0.9</v>
          </cell>
          <cell r="J86">
            <v>0.94</v>
          </cell>
          <cell r="K86">
            <v>11.67</v>
          </cell>
          <cell r="L86">
            <v>12.414893617021278</v>
          </cell>
          <cell r="M86">
            <v>10.503</v>
          </cell>
          <cell r="N86">
            <v>11.17340425531915</v>
          </cell>
        </row>
        <row r="87">
          <cell r="A87" t="str">
            <v>BOMBA DE INCÊNDIO JOCKEY</v>
          </cell>
          <cell r="B87">
            <v>4.3632075471698117</v>
          </cell>
          <cell r="C87">
            <v>5</v>
          </cell>
          <cell r="D87" t="str">
            <v>H</v>
          </cell>
          <cell r="E87">
            <v>4.3632075471698117</v>
          </cell>
          <cell r="F87">
            <v>0.83</v>
          </cell>
          <cell r="G87">
            <v>1</v>
          </cell>
          <cell r="I87">
            <v>1</v>
          </cell>
          <cell r="J87">
            <v>0.83</v>
          </cell>
          <cell r="K87">
            <v>4.3632075471698117</v>
          </cell>
          <cell r="L87">
            <v>5.2568765628551954</v>
          </cell>
          <cell r="M87">
            <v>4.3632075471698117</v>
          </cell>
          <cell r="N87">
            <v>5.2568765628551954</v>
          </cell>
        </row>
        <row r="88">
          <cell r="A88" t="str">
            <v>BOMBA DE INCÊNDIO PRINCIPAL</v>
          </cell>
          <cell r="B88">
            <v>119.56521739130434</v>
          </cell>
          <cell r="C88">
            <v>150</v>
          </cell>
          <cell r="D88" t="str">
            <v>H</v>
          </cell>
          <cell r="E88">
            <v>119.56521739130434</v>
          </cell>
          <cell r="F88">
            <v>0.86</v>
          </cell>
          <cell r="G88">
            <v>1</v>
          </cell>
          <cell r="I88">
            <v>0</v>
          </cell>
          <cell r="J88">
            <v>0.86</v>
          </cell>
          <cell r="K88">
            <v>119.56521739130434</v>
          </cell>
          <cell r="L88">
            <v>139.02932254802832</v>
          </cell>
          <cell r="M88">
            <v>0</v>
          </cell>
          <cell r="N88">
            <v>0</v>
          </cell>
        </row>
        <row r="89">
          <cell r="A89" t="str">
            <v>RETIFICADOR SUBESTAÇÃO</v>
          </cell>
          <cell r="B89">
            <v>10</v>
          </cell>
          <cell r="G89">
            <v>1</v>
          </cell>
          <cell r="I89">
            <v>1</v>
          </cell>
          <cell r="J89">
            <v>0.8</v>
          </cell>
          <cell r="K89">
            <v>10</v>
          </cell>
          <cell r="L89">
            <v>12.5</v>
          </cell>
          <cell r="M89">
            <v>10</v>
          </cell>
          <cell r="N89">
            <v>12.5</v>
          </cell>
        </row>
        <row r="90">
          <cell r="A90" t="str">
            <v>TOTAL</v>
          </cell>
          <cell r="I90">
            <v>0.18844624461614121</v>
          </cell>
          <cell r="J90">
            <v>0.81266524224042402</v>
          </cell>
          <cell r="K90">
            <v>549.84490541709977</v>
          </cell>
          <cell r="L90">
            <v>658.11854531539404</v>
          </cell>
          <cell r="M90">
            <v>103.61620754716981</v>
          </cell>
          <cell r="N90">
            <v>127.50170938960292</v>
          </cell>
        </row>
        <row r="92">
          <cell r="A92" t="str">
            <v>RESUMO GERAL:</v>
          </cell>
          <cell r="B92" t="str">
            <v>kW</v>
          </cell>
          <cell r="C92" t="str">
            <v>kVA</v>
          </cell>
        </row>
        <row r="93">
          <cell r="A93" t="str">
            <v>DEMANDAS</v>
          </cell>
          <cell r="B93">
            <v>103.61620754716981</v>
          </cell>
          <cell r="C93">
            <v>127.50170938960292</v>
          </cell>
        </row>
        <row r="94">
          <cell r="A94" t="str">
            <v>RESERVA     (%)</v>
          </cell>
          <cell r="B94">
            <v>0.2</v>
          </cell>
        </row>
        <row r="95">
          <cell r="A95" t="str">
            <v>FATOR DE SIMULTANEIDADE</v>
          </cell>
          <cell r="B95">
            <v>1</v>
          </cell>
        </row>
        <row r="97">
          <cell r="A97" t="str">
            <v xml:space="preserve">DEMANDA FINAL </v>
          </cell>
          <cell r="B97">
            <v>124.33944905660377</v>
          </cell>
          <cell r="C97">
            <v>153.00205126752351</v>
          </cell>
        </row>
        <row r="99">
          <cell r="A99" t="str">
            <v>TENSÃO (V)</v>
          </cell>
          <cell r="B99">
            <v>380</v>
          </cell>
          <cell r="C99" t="str">
            <v>V</v>
          </cell>
        </row>
        <row r="100">
          <cell r="A100" t="str">
            <v>CORRENTE (A)</v>
          </cell>
          <cell r="B100">
            <v>232.46256706807799</v>
          </cell>
          <cell r="C100" t="str">
            <v>A</v>
          </cell>
        </row>
        <row r="101">
          <cell r="A101" t="str">
            <v>DISJUNTOR GERAL</v>
          </cell>
          <cell r="B101">
            <v>1250</v>
          </cell>
          <cell r="C101" t="str">
            <v>A</v>
          </cell>
        </row>
        <row r="104">
          <cell r="A104" t="str">
            <v>EM FUNCIONAMENTO</v>
          </cell>
        </row>
        <row r="105">
          <cell r="A105" t="str">
            <v>FINALIDADE</v>
          </cell>
          <cell r="B105" t="str">
            <v>POT. UNIT. (kW)</v>
          </cell>
          <cell r="C105" t="str">
            <v>POT. UNIT. (CV)</v>
          </cell>
          <cell r="D105" t="str">
            <v>T I P O</v>
          </cell>
          <cell r="E105" t="str">
            <v>POT-M (KW)</v>
          </cell>
          <cell r="F105" t="str">
            <v>FP- M</v>
          </cell>
          <cell r="G105" t="str">
            <v>QTDE.</v>
          </cell>
          <cell r="H105" t="str">
            <v>PÓLOS</v>
          </cell>
          <cell r="I105" t="str">
            <v>F.D.</v>
          </cell>
          <cell r="J105" t="str">
            <v>F.P.</v>
          </cell>
          <cell r="K105" t="str">
            <v>POT. INSTALADA (kW)</v>
          </cell>
          <cell r="L105" t="str">
            <v>POT. INSTALADA (kVA)</v>
          </cell>
          <cell r="M105" t="str">
            <v>POT. DEMANDADA (kW)</v>
          </cell>
          <cell r="N105" t="str">
            <v>POT. DEMANDADA (kVA)</v>
          </cell>
        </row>
        <row r="106">
          <cell r="A106" t="str">
            <v>ELEVADOR DE SEGUANÇA</v>
          </cell>
          <cell r="B106">
            <v>35</v>
          </cell>
          <cell r="E106" t="e">
            <v>#N/A</v>
          </cell>
          <cell r="F106" t="e">
            <v>#N/A</v>
          </cell>
          <cell r="G106">
            <v>1</v>
          </cell>
          <cell r="I106">
            <v>1</v>
          </cell>
          <cell r="J106">
            <v>0.8</v>
          </cell>
          <cell r="K106">
            <v>35</v>
          </cell>
          <cell r="L106">
            <v>43.75</v>
          </cell>
          <cell r="M106">
            <v>35</v>
          </cell>
          <cell r="N106">
            <v>43.75</v>
          </cell>
        </row>
        <row r="107">
          <cell r="A107" t="str">
            <v>ILUMINAÇÃO E COMANDO ELEVADORE DE SEGURANÇA</v>
          </cell>
          <cell r="B107">
            <v>3</v>
          </cell>
          <cell r="E107" t="e">
            <v>#N/A</v>
          </cell>
          <cell r="F107" t="e">
            <v>#N/A</v>
          </cell>
          <cell r="G107">
            <v>1</v>
          </cell>
          <cell r="I107">
            <v>1</v>
          </cell>
          <cell r="J107">
            <v>0.8</v>
          </cell>
          <cell r="K107">
            <v>3</v>
          </cell>
          <cell r="L107">
            <v>3.75</v>
          </cell>
          <cell r="M107">
            <v>3</v>
          </cell>
          <cell r="N107">
            <v>3.75</v>
          </cell>
        </row>
        <row r="108">
          <cell r="A108" t="str">
            <v>PRESSURIZAÇÃO ESCADA 5SS</v>
          </cell>
          <cell r="B108">
            <v>6.3805104408352662</v>
          </cell>
          <cell r="C108">
            <v>7.5</v>
          </cell>
          <cell r="D108" t="str">
            <v>C</v>
          </cell>
          <cell r="E108">
            <v>6.3805104408352662</v>
          </cell>
          <cell r="F108">
            <v>0.8</v>
          </cell>
          <cell r="G108">
            <v>4</v>
          </cell>
          <cell r="I108">
            <v>0.5</v>
          </cell>
          <cell r="J108">
            <v>0.8</v>
          </cell>
          <cell r="K108">
            <v>25.522041763341065</v>
          </cell>
          <cell r="L108">
            <v>31.902552204176331</v>
          </cell>
          <cell r="M108">
            <v>12.761020881670532</v>
          </cell>
          <cell r="N108">
            <v>15.951276102088165</v>
          </cell>
        </row>
        <row r="109">
          <cell r="A109" t="str">
            <v>PRESSURIZAÇÃO ESCADA 3SS</v>
          </cell>
          <cell r="B109">
            <v>8.6705202312138727</v>
          </cell>
          <cell r="C109">
            <v>10</v>
          </cell>
          <cell r="D109" t="str">
            <v>C</v>
          </cell>
          <cell r="E109">
            <v>8.6705202312138727</v>
          </cell>
          <cell r="F109">
            <v>0.85</v>
          </cell>
          <cell r="G109">
            <v>2</v>
          </cell>
          <cell r="I109">
            <v>0.5</v>
          </cell>
          <cell r="J109">
            <v>0.85</v>
          </cell>
          <cell r="K109">
            <v>17.341040462427745</v>
          </cell>
          <cell r="L109">
            <v>20.401224073444407</v>
          </cell>
          <cell r="M109">
            <v>8.6705202312138727</v>
          </cell>
          <cell r="N109">
            <v>10.200612036722204</v>
          </cell>
        </row>
        <row r="110">
          <cell r="A110" t="str">
            <v>PRESSURIZAÇÃO ESCADA 1SS</v>
          </cell>
          <cell r="B110">
            <v>16.930022573363431</v>
          </cell>
          <cell r="C110">
            <v>20</v>
          </cell>
          <cell r="D110" t="str">
            <v>C</v>
          </cell>
          <cell r="E110">
            <v>16.930022573363431</v>
          </cell>
          <cell r="F110">
            <v>0.84</v>
          </cell>
          <cell r="G110">
            <v>5</v>
          </cell>
          <cell r="I110">
            <v>0.8</v>
          </cell>
          <cell r="J110">
            <v>0.84</v>
          </cell>
          <cell r="K110">
            <v>84.650112866817153</v>
          </cell>
          <cell r="L110">
            <v>100.77394388906805</v>
          </cell>
          <cell r="M110">
            <v>67.720090293453723</v>
          </cell>
          <cell r="N110">
            <v>80.619155111254443</v>
          </cell>
        </row>
        <row r="111">
          <cell r="A111" t="str">
            <v>EXAUSTÃO DE FUMAÇA</v>
          </cell>
          <cell r="B111">
            <v>16.930022573363431</v>
          </cell>
          <cell r="C111">
            <v>20</v>
          </cell>
          <cell r="D111" t="str">
            <v>C</v>
          </cell>
          <cell r="E111">
            <v>16.930022573363431</v>
          </cell>
          <cell r="F111">
            <v>0.84</v>
          </cell>
          <cell r="G111">
            <v>2</v>
          </cell>
          <cell r="I111">
            <v>1</v>
          </cell>
          <cell r="J111">
            <v>0.84</v>
          </cell>
          <cell r="K111">
            <v>33.860045146726861</v>
          </cell>
          <cell r="L111">
            <v>40.309577555627214</v>
          </cell>
          <cell r="M111">
            <v>33.860045146726861</v>
          </cell>
          <cell r="N111">
            <v>40.309577555627214</v>
          </cell>
        </row>
        <row r="112">
          <cell r="A112" t="str">
            <v>ELEVADOR DE SEGUANÇA</v>
          </cell>
          <cell r="B112">
            <v>35</v>
          </cell>
          <cell r="E112" t="e">
            <v>#N/A</v>
          </cell>
          <cell r="F112" t="e">
            <v>#N/A</v>
          </cell>
          <cell r="G112">
            <v>1</v>
          </cell>
          <cell r="I112">
            <v>1</v>
          </cell>
          <cell r="J112">
            <v>0.8</v>
          </cell>
          <cell r="K112">
            <v>35</v>
          </cell>
          <cell r="L112">
            <v>43.75</v>
          </cell>
          <cell r="M112">
            <v>35</v>
          </cell>
          <cell r="N112">
            <v>43.75</v>
          </cell>
        </row>
        <row r="113">
          <cell r="A113" t="str">
            <v>ILUMINAÇÃO E COMANDO ELEVADORE DE SEGURANÇA</v>
          </cell>
          <cell r="B113">
            <v>3</v>
          </cell>
          <cell r="E113" t="e">
            <v>#N/A</v>
          </cell>
          <cell r="F113" t="e">
            <v>#N/A</v>
          </cell>
          <cell r="G113">
            <v>1</v>
          </cell>
          <cell r="I113">
            <v>1</v>
          </cell>
          <cell r="J113">
            <v>0.8</v>
          </cell>
          <cell r="K113">
            <v>3</v>
          </cell>
          <cell r="L113">
            <v>3.75</v>
          </cell>
          <cell r="M113">
            <v>3</v>
          </cell>
          <cell r="N113">
            <v>3.75</v>
          </cell>
        </row>
        <row r="114">
          <cell r="A114" t="str">
            <v>PRESSURIZAÇÃO ESCADA 5SS</v>
          </cell>
          <cell r="B114">
            <v>6.3805104408352662</v>
          </cell>
          <cell r="C114">
            <v>7.5</v>
          </cell>
          <cell r="D114" t="str">
            <v>C</v>
          </cell>
          <cell r="E114">
            <v>6.3805104408352662</v>
          </cell>
          <cell r="F114">
            <v>0.8</v>
          </cell>
          <cell r="G114">
            <v>4</v>
          </cell>
          <cell r="I114">
            <v>0.5</v>
          </cell>
          <cell r="J114">
            <v>0.8</v>
          </cell>
          <cell r="K114">
            <v>25.522041763341065</v>
          </cell>
          <cell r="L114">
            <v>31.902552204176331</v>
          </cell>
          <cell r="M114">
            <v>12.761020881670532</v>
          </cell>
          <cell r="N114">
            <v>15.951276102088165</v>
          </cell>
        </row>
        <row r="115">
          <cell r="A115" t="str">
            <v>PRESSURIZAÇÃO ESCADA 3SS</v>
          </cell>
          <cell r="B115">
            <v>8.6705202312138727</v>
          </cell>
          <cell r="C115">
            <v>10</v>
          </cell>
          <cell r="D115" t="str">
            <v>C</v>
          </cell>
          <cell r="E115">
            <v>8.6705202312138727</v>
          </cell>
          <cell r="F115">
            <v>0.85</v>
          </cell>
          <cell r="G115">
            <v>2</v>
          </cell>
          <cell r="I115">
            <v>0.5</v>
          </cell>
          <cell r="J115">
            <v>0.85</v>
          </cell>
          <cell r="K115">
            <v>17.341040462427745</v>
          </cell>
          <cell r="L115">
            <v>20.401224073444407</v>
          </cell>
          <cell r="M115">
            <v>8.6705202312138727</v>
          </cell>
          <cell r="N115">
            <v>10.200612036722204</v>
          </cell>
        </row>
        <row r="116">
          <cell r="A116" t="str">
            <v>PRESSURIZAÇÃO ESCADA 1SS</v>
          </cell>
          <cell r="B116">
            <v>16.930022573363431</v>
          </cell>
          <cell r="C116">
            <v>20</v>
          </cell>
          <cell r="D116" t="str">
            <v>C</v>
          </cell>
          <cell r="E116">
            <v>16.930022573363431</v>
          </cell>
          <cell r="F116">
            <v>0.84</v>
          </cell>
          <cell r="G116">
            <v>5</v>
          </cell>
          <cell r="I116">
            <v>0.8</v>
          </cell>
          <cell r="J116">
            <v>0.84</v>
          </cell>
          <cell r="K116">
            <v>84.650112866817153</v>
          </cell>
          <cell r="L116">
            <v>100.77394388906805</v>
          </cell>
          <cell r="M116">
            <v>67.720090293453723</v>
          </cell>
          <cell r="N116">
            <v>80.619155111254443</v>
          </cell>
        </row>
        <row r="117">
          <cell r="A117" t="str">
            <v>EXAUSTÃO DE FUMAÇA</v>
          </cell>
          <cell r="B117">
            <v>16.930022573363431</v>
          </cell>
          <cell r="C117">
            <v>20</v>
          </cell>
          <cell r="D117" t="str">
            <v>C</v>
          </cell>
          <cell r="E117">
            <v>16.930022573363431</v>
          </cell>
          <cell r="F117">
            <v>0.84</v>
          </cell>
          <cell r="G117">
            <v>2</v>
          </cell>
          <cell r="I117">
            <v>1</v>
          </cell>
          <cell r="J117">
            <v>0.84</v>
          </cell>
          <cell r="K117">
            <v>33.860045146726861</v>
          </cell>
          <cell r="L117">
            <v>40.309577555627214</v>
          </cell>
          <cell r="M117">
            <v>33.860045146726861</v>
          </cell>
          <cell r="N117">
            <v>40.309577555627214</v>
          </cell>
        </row>
        <row r="118">
          <cell r="A118" t="str">
            <v>BOMBA DE RECALQUE DE ÓLEO DIESEL</v>
          </cell>
          <cell r="B118">
            <v>2.7500000000000004</v>
          </cell>
          <cell r="C118">
            <v>3</v>
          </cell>
          <cell r="D118" t="str">
            <v>H</v>
          </cell>
          <cell r="E118">
            <v>2.7500000000000004</v>
          </cell>
          <cell r="F118">
            <v>0.77</v>
          </cell>
          <cell r="G118">
            <v>2</v>
          </cell>
          <cell r="I118">
            <v>0.5</v>
          </cell>
          <cell r="J118">
            <v>0.77</v>
          </cell>
          <cell r="K118">
            <v>5.5000000000000009</v>
          </cell>
          <cell r="L118">
            <v>7.1428571428571441</v>
          </cell>
          <cell r="M118">
            <v>2.7500000000000004</v>
          </cell>
          <cell r="N118">
            <v>3.5714285714285721</v>
          </cell>
        </row>
        <row r="119">
          <cell r="A119" t="str">
            <v>ILUMINAÇÃO E TOMADAS GERADOR</v>
          </cell>
          <cell r="B119">
            <v>11.67</v>
          </cell>
          <cell r="G119">
            <v>1</v>
          </cell>
          <cell r="I119">
            <v>0.9</v>
          </cell>
          <cell r="J119">
            <v>0.94</v>
          </cell>
          <cell r="K119">
            <v>11.67</v>
          </cell>
          <cell r="L119">
            <v>12.414893617021278</v>
          </cell>
          <cell r="M119">
            <v>10.503</v>
          </cell>
          <cell r="N119">
            <v>11.17340425531915</v>
          </cell>
        </row>
        <row r="120">
          <cell r="A120" t="str">
            <v>BOMBA DE INCÊNDIO JOCKEY</v>
          </cell>
          <cell r="B120">
            <v>6.3805104408352662</v>
          </cell>
          <cell r="C120">
            <v>7.5</v>
          </cell>
          <cell r="D120" t="str">
            <v>H</v>
          </cell>
          <cell r="E120">
            <v>6.3805104408352662</v>
          </cell>
          <cell r="F120">
            <v>0.8</v>
          </cell>
          <cell r="G120">
            <v>1</v>
          </cell>
          <cell r="I120">
            <v>0</v>
          </cell>
          <cell r="J120">
            <v>0.8</v>
          </cell>
          <cell r="K120">
            <v>6.3805104408352662</v>
          </cell>
          <cell r="L120">
            <v>7.9756380510440827</v>
          </cell>
          <cell r="M120">
            <v>0</v>
          </cell>
          <cell r="N120">
            <v>0</v>
          </cell>
        </row>
        <row r="121">
          <cell r="A121" t="str">
            <v>BOMBA DE INCÊNDIO PRINCIPAL</v>
          </cell>
          <cell r="B121">
            <v>119.56521739130434</v>
          </cell>
          <cell r="C121">
            <v>150</v>
          </cell>
          <cell r="D121" t="str">
            <v>H</v>
          </cell>
          <cell r="E121">
            <v>119.56521739130434</v>
          </cell>
          <cell r="F121">
            <v>0.86</v>
          </cell>
          <cell r="G121">
            <v>1</v>
          </cell>
          <cell r="I121">
            <v>1</v>
          </cell>
          <cell r="J121">
            <v>0.86</v>
          </cell>
          <cell r="K121">
            <v>119.56521739130434</v>
          </cell>
          <cell r="L121">
            <v>139.02932254802832</v>
          </cell>
          <cell r="M121">
            <v>119.56521739130434</v>
          </cell>
          <cell r="N121">
            <v>139.02932254802832</v>
          </cell>
        </row>
        <row r="122">
          <cell r="A122" t="str">
            <v>RETIFICADOR SUBESTAÇÃO</v>
          </cell>
          <cell r="B122">
            <v>10</v>
          </cell>
          <cell r="G122">
            <v>1</v>
          </cell>
          <cell r="I122">
            <v>1</v>
          </cell>
          <cell r="J122">
            <v>0.8</v>
          </cell>
          <cell r="K122">
            <v>10</v>
          </cell>
          <cell r="L122">
            <v>12.5</v>
          </cell>
          <cell r="M122">
            <v>10</v>
          </cell>
          <cell r="N122">
            <v>12.5</v>
          </cell>
        </row>
        <row r="123">
          <cell r="A123" t="str">
            <v>TOTAL</v>
          </cell>
          <cell r="I123">
            <v>0.84231455515010045</v>
          </cell>
          <cell r="J123">
            <v>0.83689583526671951</v>
          </cell>
          <cell r="K123">
            <v>551.86220831076525</v>
          </cell>
          <cell r="L123">
            <v>660.83730680358292</v>
          </cell>
          <cell r="M123">
            <v>464.8415704974343</v>
          </cell>
          <cell r="N123">
            <v>555.43539698615996</v>
          </cell>
        </row>
        <row r="125">
          <cell r="A125" t="str">
            <v>RESUMO GERAL:</v>
          </cell>
          <cell r="B125" t="str">
            <v>kW</v>
          </cell>
          <cell r="C125" t="str">
            <v>kVA</v>
          </cell>
        </row>
        <row r="126">
          <cell r="A126" t="str">
            <v>DEMANDAS</v>
          </cell>
          <cell r="B126">
            <v>464.8415704974343</v>
          </cell>
          <cell r="C126">
            <v>555.43539698615996</v>
          </cell>
        </row>
        <row r="127">
          <cell r="A127" t="str">
            <v>RESERVA     (%)</v>
          </cell>
          <cell r="B127">
            <v>0.2</v>
          </cell>
        </row>
        <row r="128">
          <cell r="A128" t="str">
            <v>FATOR DE SIMULTANEIDADE</v>
          </cell>
          <cell r="B128">
            <v>1</v>
          </cell>
        </row>
        <row r="130">
          <cell r="A130" t="str">
            <v xml:space="preserve">DEMANDA FINAL </v>
          </cell>
          <cell r="B130">
            <v>557.80988459692117</v>
          </cell>
          <cell r="C130">
            <v>666.5224763833919</v>
          </cell>
        </row>
        <row r="131">
          <cell r="J131" t="str">
            <v>CORRENTE DE PARTIDA (PIOR CASO)</v>
          </cell>
        </row>
        <row r="132">
          <cell r="A132" t="str">
            <v>TENSÃO (V)</v>
          </cell>
          <cell r="B132">
            <v>380</v>
          </cell>
          <cell r="C132" t="str">
            <v>V</v>
          </cell>
          <cell r="J132">
            <v>1223.676134633914</v>
          </cell>
          <cell r="K132" t="str">
            <v>A</v>
          </cell>
        </row>
        <row r="133">
          <cell r="A133" t="str">
            <v>CORRENTE (A)</v>
          </cell>
          <cell r="B133">
            <v>1012.676134633914</v>
          </cell>
          <cell r="C133" t="str">
            <v>A</v>
          </cell>
        </row>
        <row r="134">
          <cell r="A134" t="str">
            <v>DISJUNTOR GERAL</v>
          </cell>
          <cell r="B134">
            <v>1250</v>
          </cell>
          <cell r="C134" t="str">
            <v>A</v>
          </cell>
          <cell r="I134" t="str">
            <v>Ip/In</v>
          </cell>
          <cell r="J134">
            <v>0.97894090770713116</v>
          </cell>
          <cell r="K134" t="str">
            <v>A</v>
          </cell>
        </row>
        <row r="136">
          <cell r="A136" t="str">
            <v>TRANSFORMADOR DE 750KVA</v>
          </cell>
        </row>
        <row r="139">
          <cell r="A139" t="str">
            <v>TRANSFORMADOR 2.1 – PBT-2.1 EM EMERGÊNCIA</v>
          </cell>
        </row>
        <row r="141">
          <cell r="A141" t="str">
            <v>FINALIDADE</v>
          </cell>
          <cell r="B141" t="str">
            <v>POT. UNIT. (kW)</v>
          </cell>
          <cell r="C141" t="str">
            <v>POT. UNIT. (CV)</v>
          </cell>
          <cell r="D141" t="str">
            <v>T I P O</v>
          </cell>
          <cell r="E141" t="str">
            <v>POT-M (KW)</v>
          </cell>
          <cell r="F141" t="str">
            <v>FP- M</v>
          </cell>
          <cell r="G141" t="str">
            <v>QTDE.</v>
          </cell>
          <cell r="H141" t="str">
            <v>PÓLOS</v>
          </cell>
          <cell r="I141" t="str">
            <v>F.D.</v>
          </cell>
          <cell r="J141" t="str">
            <v>F.P.</v>
          </cell>
          <cell r="K141" t="str">
            <v>POT. INSTALADA (kW)</v>
          </cell>
          <cell r="L141" t="str">
            <v>POT. INSTALADA (kVA)</v>
          </cell>
          <cell r="M141" t="str">
            <v>POT. DEMANDADA (kW)</v>
          </cell>
          <cell r="N141" t="str">
            <v>POT. DEMANDADA (kVA)</v>
          </cell>
        </row>
        <row r="142">
          <cell r="A142" t="str">
            <v>ILUMINAÇÃO HELIPONTO</v>
          </cell>
          <cell r="B142">
            <v>10</v>
          </cell>
          <cell r="E142" t="e">
            <v>#N/A</v>
          </cell>
          <cell r="F142" t="e">
            <v>#N/A</v>
          </cell>
          <cell r="G142">
            <v>1</v>
          </cell>
          <cell r="I142">
            <v>1</v>
          </cell>
          <cell r="J142">
            <v>0.9</v>
          </cell>
          <cell r="K142">
            <v>10</v>
          </cell>
          <cell r="L142">
            <v>11.111111111111111</v>
          </cell>
          <cell r="M142">
            <v>10</v>
          </cell>
          <cell r="N142">
            <v>11.111111111111111</v>
          </cell>
        </row>
        <row r="143">
          <cell r="A143" t="str">
            <v>ELEVADORE HELIPONTO</v>
          </cell>
          <cell r="B143">
            <v>12</v>
          </cell>
          <cell r="E143" t="e">
            <v>#N/A</v>
          </cell>
          <cell r="F143" t="e">
            <v>#N/A</v>
          </cell>
          <cell r="G143">
            <v>2</v>
          </cell>
          <cell r="I143">
            <v>1</v>
          </cell>
          <cell r="J143">
            <v>0.9</v>
          </cell>
          <cell r="K143">
            <v>24</v>
          </cell>
          <cell r="L143">
            <v>26.666666666666664</v>
          </cell>
          <cell r="M143">
            <v>24</v>
          </cell>
          <cell r="N143">
            <v>26.666666666666664</v>
          </cell>
        </row>
        <row r="144">
          <cell r="A144" t="str">
            <v>ILUMINAÇÃO E COMANDO ELEVADORE HELIPONTO</v>
          </cell>
          <cell r="B144">
            <v>1.3</v>
          </cell>
          <cell r="E144" t="e">
            <v>#N/A</v>
          </cell>
          <cell r="F144" t="e">
            <v>#N/A</v>
          </cell>
          <cell r="G144">
            <v>1</v>
          </cell>
          <cell r="I144">
            <v>1</v>
          </cell>
          <cell r="J144">
            <v>0.8</v>
          </cell>
          <cell r="K144">
            <v>1.3</v>
          </cell>
          <cell r="L144">
            <v>1.625</v>
          </cell>
          <cell r="M144">
            <v>1.3</v>
          </cell>
          <cell r="N144">
            <v>1.625</v>
          </cell>
        </row>
        <row r="145">
          <cell r="A145" t="str">
            <v>ELEVADORES ZONA ALTA</v>
          </cell>
          <cell r="B145">
            <v>70</v>
          </cell>
          <cell r="E145" t="e">
            <v>#N/A</v>
          </cell>
          <cell r="F145" t="e">
            <v>#N/A</v>
          </cell>
          <cell r="G145">
            <v>8</v>
          </cell>
          <cell r="I145">
            <v>0.13</v>
          </cell>
          <cell r="J145">
            <v>0.8</v>
          </cell>
          <cell r="K145">
            <v>560</v>
          </cell>
          <cell r="L145">
            <v>700</v>
          </cell>
          <cell r="M145">
            <v>72.8</v>
          </cell>
          <cell r="N145">
            <v>91</v>
          </cell>
        </row>
        <row r="146">
          <cell r="A146" t="str">
            <v>ILUMINAÇÃO E COMANDO ELEVADORES ZONA ALTA</v>
          </cell>
          <cell r="B146">
            <v>3</v>
          </cell>
          <cell r="E146" t="e">
            <v>#N/A</v>
          </cell>
          <cell r="F146" t="e">
            <v>#N/A</v>
          </cell>
          <cell r="G146">
            <v>1</v>
          </cell>
          <cell r="I146">
            <v>0.13</v>
          </cell>
          <cell r="J146">
            <v>0.8</v>
          </cell>
          <cell r="K146">
            <v>3</v>
          </cell>
          <cell r="L146">
            <v>3.75</v>
          </cell>
          <cell r="M146">
            <v>0.39</v>
          </cell>
          <cell r="N146">
            <v>0.48750000000000004</v>
          </cell>
        </row>
        <row r="147">
          <cell r="A147" t="str">
            <v>VENTILAÇÃO</v>
          </cell>
          <cell r="B147">
            <v>83.25</v>
          </cell>
          <cell r="G147">
            <v>1</v>
          </cell>
          <cell r="I147">
            <v>0</v>
          </cell>
          <cell r="J147">
            <v>0.8</v>
          </cell>
          <cell r="K147">
            <v>83.25</v>
          </cell>
          <cell r="L147">
            <v>104.0625</v>
          </cell>
          <cell r="M147">
            <v>0</v>
          </cell>
          <cell r="N147">
            <v>0</v>
          </cell>
        </row>
        <row r="148">
          <cell r="A148" t="str">
            <v>BOMBAS DA CENTRAL DE ÁGUA GELADA</v>
          </cell>
          <cell r="B148">
            <v>535</v>
          </cell>
          <cell r="G148">
            <v>1</v>
          </cell>
          <cell r="I148">
            <v>0</v>
          </cell>
          <cell r="J148">
            <v>1.8</v>
          </cell>
          <cell r="K148">
            <v>535</v>
          </cell>
          <cell r="L148">
            <v>297.22222222222223</v>
          </cell>
          <cell r="M148">
            <v>0</v>
          </cell>
          <cell r="N148">
            <v>0</v>
          </cell>
        </row>
        <row r="153">
          <cell r="A153" t="str">
            <v>TOTAL</v>
          </cell>
          <cell r="I153">
            <v>8.9178414368501088E-2</v>
          </cell>
          <cell r="J153">
            <v>0.82886217251514727</v>
          </cell>
          <cell r="K153">
            <v>1216.55</v>
          </cell>
          <cell r="L153">
            <v>1144.4375</v>
          </cell>
          <cell r="M153">
            <v>108.49</v>
          </cell>
          <cell r="N153">
            <v>130.89027777777778</v>
          </cell>
        </row>
        <row r="155">
          <cell r="A155" t="str">
            <v>RESUMO GERAL:</v>
          </cell>
          <cell r="B155" t="str">
            <v>kW</v>
          </cell>
          <cell r="C155" t="str">
            <v>kVA</v>
          </cell>
        </row>
        <row r="156">
          <cell r="A156" t="str">
            <v>DEMANDAS</v>
          </cell>
          <cell r="B156">
            <v>108.49</v>
          </cell>
          <cell r="C156">
            <v>130.89027777777778</v>
          </cell>
        </row>
        <row r="157">
          <cell r="A157" t="str">
            <v>RESERVA     (%)</v>
          </cell>
          <cell r="B157">
            <v>0.2</v>
          </cell>
        </row>
        <row r="158">
          <cell r="A158" t="str">
            <v>FATOR DE SIMULTANEIDADE</v>
          </cell>
          <cell r="B158">
            <v>1</v>
          </cell>
        </row>
        <row r="160">
          <cell r="A160" t="str">
            <v xml:space="preserve">DEMANDA FINAL </v>
          </cell>
          <cell r="B160">
            <v>130.18799999999999</v>
          </cell>
          <cell r="C160">
            <v>157.06833333333333</v>
          </cell>
        </row>
        <row r="162">
          <cell r="A162" t="str">
            <v>TENSÃO (V)</v>
          </cell>
          <cell r="B162">
            <v>380</v>
          </cell>
          <cell r="C162" t="str">
            <v>V</v>
          </cell>
        </row>
        <row r="163">
          <cell r="A163" t="str">
            <v>CORRENTE (A)</v>
          </cell>
          <cell r="B163">
            <v>238.64064350306808</v>
          </cell>
          <cell r="C163" t="str">
            <v>A</v>
          </cell>
        </row>
        <row r="164">
          <cell r="A164" t="str">
            <v>DISJUNTOR GERAL</v>
          </cell>
          <cell r="B164">
            <v>2500</v>
          </cell>
          <cell r="C164" t="str">
            <v>A</v>
          </cell>
        </row>
        <row r="166">
          <cell r="A166" t="str">
            <v>TRANSFORMADOR DE 1500KVA</v>
          </cell>
        </row>
        <row r="170">
          <cell r="A170" t="str">
            <v>TRANSFORMADOR 2.2 – PBT-2.2 EM EMERGÊNCIA</v>
          </cell>
        </row>
        <row r="172">
          <cell r="A172" t="str">
            <v>FINALIDADE</v>
          </cell>
          <cell r="B172" t="str">
            <v>POT. UNIT. (kW)</v>
          </cell>
          <cell r="C172" t="str">
            <v>POT. UNIT. (CV)</v>
          </cell>
          <cell r="D172" t="str">
            <v>T I P O</v>
          </cell>
          <cell r="E172" t="str">
            <v>POT-M (KW)</v>
          </cell>
          <cell r="F172" t="str">
            <v>FP- M</v>
          </cell>
          <cell r="G172" t="str">
            <v>QTDE.</v>
          </cell>
          <cell r="H172" t="str">
            <v>PÓLOS</v>
          </cell>
          <cell r="I172" t="str">
            <v>F.D.</v>
          </cell>
          <cell r="J172" t="str">
            <v>F.P.</v>
          </cell>
          <cell r="K172" t="str">
            <v>POT. INSTALADA (kW)</v>
          </cell>
          <cell r="L172" t="str">
            <v>POT. INSTALADA (kVA)</v>
          </cell>
          <cell r="M172" t="str">
            <v>POT. DEMANDADA (kW)</v>
          </cell>
          <cell r="N172" t="str">
            <v>POT. DEMANDADA (kVA)</v>
          </cell>
        </row>
        <row r="173">
          <cell r="A173" t="str">
            <v>BARRAMENTO BLINDADO BB2.1/2.3 ESCRITÓRIOS</v>
          </cell>
          <cell r="B173">
            <v>96.05</v>
          </cell>
          <cell r="E173" t="e">
            <v>#N/A</v>
          </cell>
          <cell r="F173" t="e">
            <v>#N/A</v>
          </cell>
          <cell r="G173">
            <v>1</v>
          </cell>
          <cell r="I173">
            <v>1</v>
          </cell>
          <cell r="J173">
            <v>0.98</v>
          </cell>
          <cell r="K173">
            <v>96.05</v>
          </cell>
          <cell r="L173">
            <v>98.010204081632651</v>
          </cell>
          <cell r="M173">
            <v>96.05</v>
          </cell>
          <cell r="N173">
            <v>98.010204081632651</v>
          </cell>
        </row>
        <row r="174">
          <cell r="A174" t="str">
            <v>BARRAMENTO BLINDADO 2.2/2.4 FANCOIL ESCRITÓRIOS</v>
          </cell>
          <cell r="B174">
            <v>8.5227272727272734</v>
          </cell>
          <cell r="C174">
            <v>10</v>
          </cell>
          <cell r="D174" t="str">
            <v>C</v>
          </cell>
          <cell r="E174">
            <v>8.5227272727272734</v>
          </cell>
          <cell r="F174">
            <v>0.77</v>
          </cell>
          <cell r="G174">
            <v>34</v>
          </cell>
          <cell r="I174">
            <v>0</v>
          </cell>
          <cell r="J174">
            <v>0.77</v>
          </cell>
          <cell r="K174">
            <v>289.77272727272731</v>
          </cell>
          <cell r="L174">
            <v>376.32821723730819</v>
          </cell>
          <cell r="M174">
            <v>0</v>
          </cell>
          <cell r="N174">
            <v>0</v>
          </cell>
        </row>
        <row r="175">
          <cell r="A175" t="str">
            <v>TOTAL</v>
          </cell>
          <cell r="I175">
            <v>0.24894852793911473</v>
          </cell>
          <cell r="J175">
            <v>0.98</v>
          </cell>
          <cell r="K175">
            <v>385.82272727272732</v>
          </cell>
          <cell r="L175">
            <v>474.33842131894085</v>
          </cell>
          <cell r="M175">
            <v>96.05</v>
          </cell>
          <cell r="N175">
            <v>98.010204081632651</v>
          </cell>
        </row>
        <row r="178">
          <cell r="A178" t="str">
            <v>RESUMO GERAL:</v>
          </cell>
          <cell r="B178" t="str">
            <v>kW</v>
          </cell>
          <cell r="C178" t="str">
            <v>kVA</v>
          </cell>
        </row>
        <row r="179">
          <cell r="A179" t="str">
            <v>DEMANDAS</v>
          </cell>
          <cell r="B179">
            <v>96.05</v>
          </cell>
          <cell r="C179">
            <v>98.010204081632651</v>
          </cell>
        </row>
        <row r="180">
          <cell r="A180" t="str">
            <v>RESERVA     (%)</v>
          </cell>
          <cell r="B180">
            <v>0.2</v>
          </cell>
        </row>
        <row r="181">
          <cell r="A181" t="str">
            <v>FATOR DE SIMULTANEIDADE</v>
          </cell>
          <cell r="B181">
            <v>1</v>
          </cell>
        </row>
        <row r="183">
          <cell r="A183" t="str">
            <v xml:space="preserve">DEMANDA FINAL </v>
          </cell>
          <cell r="B183">
            <v>115.25999999999999</v>
          </cell>
          <cell r="C183">
            <v>117.61224489795917</v>
          </cell>
        </row>
        <row r="185">
          <cell r="A185" t="str">
            <v>TENSÃO (V)</v>
          </cell>
          <cell r="B185">
            <v>380</v>
          </cell>
          <cell r="C185" t="str">
            <v>V</v>
          </cell>
        </row>
        <row r="186">
          <cell r="A186" t="str">
            <v>CORRENTE (A)</v>
          </cell>
          <cell r="B186">
            <v>178.69331908377086</v>
          </cell>
          <cell r="C186" t="str">
            <v>A</v>
          </cell>
        </row>
        <row r="187">
          <cell r="A187" t="str">
            <v>DISJUNTOR GERAL</v>
          </cell>
          <cell r="B187">
            <v>2500</v>
          </cell>
          <cell r="C187" t="str">
            <v>A</v>
          </cell>
        </row>
        <row r="189">
          <cell r="A189" t="str">
            <v>TRANSFORMADOR DE 1500KVA</v>
          </cell>
        </row>
        <row r="192">
          <cell r="A192" t="str">
            <v>TRANSFORMADOR 2.3 – PBT-2.3</v>
          </cell>
        </row>
        <row r="194">
          <cell r="A194" t="str">
            <v>FINALIDADE</v>
          </cell>
          <cell r="B194" t="str">
            <v>POT. UNIT. (kW)</v>
          </cell>
          <cell r="C194" t="str">
            <v>POT. UNIT. (CV)</v>
          </cell>
          <cell r="D194" t="str">
            <v>T I P O</v>
          </cell>
          <cell r="E194" t="str">
            <v>POT-M (KW)</v>
          </cell>
          <cell r="F194" t="str">
            <v>FP- M</v>
          </cell>
          <cell r="G194" t="str">
            <v>QTDE.</v>
          </cell>
          <cell r="H194" t="str">
            <v>PÓLOS</v>
          </cell>
          <cell r="I194" t="str">
            <v>F.D.</v>
          </cell>
          <cell r="J194" t="str">
            <v>F.P.</v>
          </cell>
          <cell r="K194" t="str">
            <v>POT. INSTALADA (kW)</v>
          </cell>
          <cell r="L194" t="str">
            <v>POT. INSTALADA (kVA)</v>
          </cell>
          <cell r="M194" t="str">
            <v>POT. DEMANDADA (kW)</v>
          </cell>
          <cell r="N194" t="str">
            <v>POT. DEMANDADA (kVA)</v>
          </cell>
        </row>
        <row r="195">
          <cell r="A195" t="str">
            <v>CHILER</v>
          </cell>
          <cell r="B195">
            <v>500</v>
          </cell>
          <cell r="E195" t="e">
            <v>#N/A</v>
          </cell>
          <cell r="F195" t="e">
            <v>#N/A</v>
          </cell>
          <cell r="G195">
            <v>2</v>
          </cell>
          <cell r="I195">
            <v>9.9999999999999995E-7</v>
          </cell>
          <cell r="J195">
            <v>0.9</v>
          </cell>
          <cell r="K195">
            <v>1000</v>
          </cell>
          <cell r="L195">
            <v>1111.1111111111111</v>
          </cell>
          <cell r="M195">
            <v>1E-3</v>
          </cell>
          <cell r="N195">
            <v>1.1111111111111111E-3</v>
          </cell>
        </row>
        <row r="196">
          <cell r="A196" t="str">
            <v>CHILER</v>
          </cell>
          <cell r="B196">
            <v>310</v>
          </cell>
          <cell r="E196" t="e">
            <v>#N/A</v>
          </cell>
          <cell r="F196" t="e">
            <v>#N/A</v>
          </cell>
          <cell r="G196">
            <v>1</v>
          </cell>
          <cell r="I196">
            <v>9.9999999999999995E-7</v>
          </cell>
          <cell r="J196">
            <v>0.9</v>
          </cell>
          <cell r="K196">
            <v>310</v>
          </cell>
          <cell r="L196">
            <v>344.44444444444446</v>
          </cell>
          <cell r="M196">
            <v>3.1E-4</v>
          </cell>
          <cell r="N196">
            <v>3.4444444444444442E-4</v>
          </cell>
        </row>
        <row r="197">
          <cell r="A197" t="str">
            <v>TOTAL</v>
          </cell>
          <cell r="I197">
            <v>9.9999999999999995E-7</v>
          </cell>
          <cell r="J197">
            <v>0.9</v>
          </cell>
          <cell r="K197">
            <v>1310</v>
          </cell>
          <cell r="L197">
            <v>1455.5555555555557</v>
          </cell>
          <cell r="M197">
            <v>1.31E-3</v>
          </cell>
          <cell r="N197">
            <v>1.4555555555555554E-3</v>
          </cell>
        </row>
        <row r="200">
          <cell r="A200" t="str">
            <v>RESUMO GERAL:</v>
          </cell>
          <cell r="B200" t="str">
            <v>kW</v>
          </cell>
          <cell r="C200" t="str">
            <v>kVA</v>
          </cell>
        </row>
        <row r="201">
          <cell r="A201" t="str">
            <v>DEMANDAS</v>
          </cell>
          <cell r="B201">
            <v>1.31E-3</v>
          </cell>
          <cell r="C201">
            <v>1.4555555555555554E-3</v>
          </cell>
        </row>
        <row r="202">
          <cell r="A202" t="str">
            <v>RESERVA     (%)</v>
          </cell>
          <cell r="B202">
            <v>0.2</v>
          </cell>
        </row>
        <row r="203">
          <cell r="A203" t="str">
            <v>FATOR DE SIMULTANEIDADE</v>
          </cell>
          <cell r="B203">
            <v>1</v>
          </cell>
        </row>
        <row r="205">
          <cell r="A205" t="str">
            <v xml:space="preserve">DEMANDA FINAL </v>
          </cell>
          <cell r="B205">
            <v>1.5719999999999998E-3</v>
          </cell>
          <cell r="C205">
            <v>1.7466666666666665E-3</v>
          </cell>
        </row>
        <row r="207">
          <cell r="A207" t="str">
            <v>TENSÃO (V)</v>
          </cell>
          <cell r="B207">
            <v>380</v>
          </cell>
          <cell r="C207" t="str">
            <v>V</v>
          </cell>
        </row>
        <row r="208">
          <cell r="A208" t="str">
            <v>CORRENTE (A)</v>
          </cell>
          <cell r="B208">
            <v>2.6537854478540695E-3</v>
          </cell>
          <cell r="C208" t="str">
            <v>A</v>
          </cell>
        </row>
        <row r="209">
          <cell r="A209" t="str">
            <v>DISJUNTOR GERAL</v>
          </cell>
          <cell r="B209">
            <v>2500</v>
          </cell>
          <cell r="C209" t="str">
            <v>A</v>
          </cell>
        </row>
        <row r="211">
          <cell r="A211" t="str">
            <v>TRANSFORMADOR DE 1500KVA</v>
          </cell>
        </row>
        <row r="215">
          <cell r="A215" t="str">
            <v>DEMANDA TOTAL DO GERADOR EM EMERGÊNCIA – 1º FASE</v>
          </cell>
        </row>
        <row r="217">
          <cell r="A217" t="str">
            <v>FINALIDADE</v>
          </cell>
          <cell r="B217" t="str">
            <v>POT. UNIT. (kW)</v>
          </cell>
          <cell r="C217" t="str">
            <v>POT. UNIT. (CV)</v>
          </cell>
          <cell r="D217" t="str">
            <v>T I P O</v>
          </cell>
          <cell r="E217" t="str">
            <v>POT-M (KW)</v>
          </cell>
          <cell r="F217" t="str">
            <v>FP- M</v>
          </cell>
          <cell r="G217" t="str">
            <v>QTDE.</v>
          </cell>
          <cell r="H217" t="str">
            <v>PÓLOS</v>
          </cell>
          <cell r="I217" t="str">
            <v>F.D.</v>
          </cell>
          <cell r="J217" t="str">
            <v>F.P.</v>
          </cell>
          <cell r="K217" t="str">
            <v>POT. INSTALADA (kW)</v>
          </cell>
          <cell r="L217" t="str">
            <v>POT. INSTALADA (kVA)</v>
          </cell>
          <cell r="M217" t="str">
            <v>POT. DEMANDADA (kW)</v>
          </cell>
          <cell r="N217" t="str">
            <v>POT. DEMANDADA (kVA)</v>
          </cell>
        </row>
        <row r="218">
          <cell r="A218" t="str">
            <v>TRANSFORMADOR 1.1  PBT-1.1</v>
          </cell>
          <cell r="B218">
            <v>324.10509426511931</v>
          </cell>
          <cell r="E218" t="e">
            <v>#N/A</v>
          </cell>
          <cell r="F218" t="e">
            <v>#N/A</v>
          </cell>
          <cell r="G218">
            <v>1</v>
          </cell>
          <cell r="I218">
            <v>0.79896043489677604</v>
          </cell>
          <cell r="J218">
            <v>0.85752015197356957</v>
          </cell>
          <cell r="K218">
            <v>324.10509426511931</v>
          </cell>
          <cell r="L218">
            <v>377.95624221681129</v>
          </cell>
          <cell r="M218">
            <v>258.94714706632033</v>
          </cell>
          <cell r="N218">
            <v>301.97208365349479</v>
          </cell>
        </row>
        <row r="219">
          <cell r="A219" t="str">
            <v>TRANSFORMADOR 1.2  PBT-1.2</v>
          </cell>
          <cell r="B219">
            <v>1391.0193808785871</v>
          </cell>
          <cell r="E219" t="e">
            <v>#N/A</v>
          </cell>
          <cell r="F219" t="e">
            <v>#N/A</v>
          </cell>
          <cell r="G219">
            <v>1</v>
          </cell>
          <cell r="I219">
            <v>5.8131468987100983E-2</v>
          </cell>
          <cell r="J219">
            <v>0.79999999999999993</v>
          </cell>
          <cell r="K219">
            <v>1391.0193808785871</v>
          </cell>
          <cell r="L219">
            <v>1738.7742260982341</v>
          </cell>
          <cell r="M219">
            <v>80.861999999999995</v>
          </cell>
          <cell r="N219">
            <v>101.0775</v>
          </cell>
        </row>
        <row r="220">
          <cell r="A220" t="str">
            <v>TRANSFORMADOR 2.1  PBT-2.1</v>
          </cell>
          <cell r="B220">
            <v>1216.55</v>
          </cell>
          <cell r="E220" t="e">
            <v>#N/A</v>
          </cell>
          <cell r="F220" t="e">
            <v>#N/A</v>
          </cell>
          <cell r="G220">
            <v>1</v>
          </cell>
          <cell r="I220">
            <v>8.9178414368501088E-2</v>
          </cell>
          <cell r="J220">
            <v>0.82886217251514727</v>
          </cell>
          <cell r="K220">
            <v>1216.55</v>
          </cell>
          <cell r="L220">
            <v>1467.7349749336856</v>
          </cell>
          <cell r="M220">
            <v>108.49</v>
          </cell>
          <cell r="N220">
            <v>130.89027777777778</v>
          </cell>
        </row>
        <row r="221">
          <cell r="A221" t="str">
            <v>TRANSFORMADOR 2.2  PBT-2.2</v>
          </cell>
          <cell r="B221">
            <v>385.82272727272732</v>
          </cell>
          <cell r="E221" t="e">
            <v>#N/A</v>
          </cell>
          <cell r="F221" t="e">
            <v>#N/A</v>
          </cell>
          <cell r="G221">
            <v>1</v>
          </cell>
          <cell r="I221">
            <v>0.24894852793911473</v>
          </cell>
          <cell r="J221">
            <v>0.98</v>
          </cell>
          <cell r="K221">
            <v>385.82272727272732</v>
          </cell>
          <cell r="L221">
            <v>393.6966604823748</v>
          </cell>
          <cell r="M221">
            <v>96.05</v>
          </cell>
          <cell r="N221">
            <v>98.010204081632651</v>
          </cell>
        </row>
        <row r="222">
          <cell r="A222" t="str">
            <v>TRANSFORMADOR 2.3  PBT-2.3</v>
          </cell>
          <cell r="B222">
            <v>1310</v>
          </cell>
          <cell r="E222" t="e">
            <v>#N/A</v>
          </cell>
          <cell r="F222" t="e">
            <v>#N/A</v>
          </cell>
          <cell r="G222">
            <v>1</v>
          </cell>
          <cell r="I222">
            <v>9.9999999999999995E-7</v>
          </cell>
          <cell r="J222">
            <v>0.9</v>
          </cell>
          <cell r="K222">
            <v>1310</v>
          </cell>
          <cell r="L222">
            <v>1455.5555555555554</v>
          </cell>
          <cell r="M222">
            <v>1.31E-3</v>
          </cell>
          <cell r="N222">
            <v>1.4555555555555554E-3</v>
          </cell>
        </row>
        <row r="223">
          <cell r="A223" t="str">
            <v>TRANSFORMADOR CM1.1 PBT-SEG</v>
          </cell>
          <cell r="B223">
            <v>551.86220831076525</v>
          </cell>
          <cell r="E223" t="e">
            <v>#N/A</v>
          </cell>
          <cell r="F223" t="e">
            <v>#N/A</v>
          </cell>
          <cell r="G223">
            <v>1</v>
          </cell>
          <cell r="I223">
            <v>0.84231455515010045</v>
          </cell>
          <cell r="J223">
            <v>0.83689583526671951</v>
          </cell>
          <cell r="K223">
            <v>551.86220831076525</v>
          </cell>
          <cell r="L223">
            <v>659.41564655401373</v>
          </cell>
          <cell r="M223">
            <v>464.8415704974343</v>
          </cell>
          <cell r="N223">
            <v>555.43539698615996</v>
          </cell>
        </row>
        <row r="224">
          <cell r="A224" t="str">
            <v>TOTAL</v>
          </cell>
          <cell r="I224">
            <v>0.19484881189623038</v>
          </cell>
          <cell r="J224">
            <v>0.84992685384910982</v>
          </cell>
          <cell r="K224">
            <v>5179.3594107271983</v>
          </cell>
          <cell r="L224">
            <v>6093.1333058406753</v>
          </cell>
          <cell r="M224">
            <v>1009.1920275637546</v>
          </cell>
          <cell r="N224">
            <v>1187.3869180546208</v>
          </cell>
        </row>
        <row r="227">
          <cell r="A227" t="str">
            <v>RESUMO GERAL:</v>
          </cell>
          <cell r="B227" t="str">
            <v>kW</v>
          </cell>
          <cell r="C227" t="str">
            <v>kVA</v>
          </cell>
        </row>
        <row r="228">
          <cell r="A228" t="str">
            <v>DEMANDAS</v>
          </cell>
          <cell r="B228">
            <v>1009.1920275637546</v>
          </cell>
          <cell r="C228">
            <v>1187.3869180546208</v>
          </cell>
        </row>
        <row r="229">
          <cell r="A229" t="str">
            <v>RESERVA     (%)</v>
          </cell>
          <cell r="B229">
            <v>0.2</v>
          </cell>
        </row>
        <row r="230">
          <cell r="A230" t="str">
            <v>FATOR DE SIMULTANEIDADE</v>
          </cell>
          <cell r="B230">
            <v>1</v>
          </cell>
        </row>
        <row r="232">
          <cell r="A232" t="str">
            <v xml:space="preserve">DEMANDA FINAL </v>
          </cell>
          <cell r="B232">
            <v>1211.0304330765055</v>
          </cell>
          <cell r="C232">
            <v>1424.8643016655449</v>
          </cell>
        </row>
        <row r="234">
          <cell r="A234" t="str">
            <v>TENSÃO (V)</v>
          </cell>
          <cell r="B234">
            <v>380</v>
          </cell>
          <cell r="C234" t="str">
            <v>V</v>
          </cell>
        </row>
        <row r="235">
          <cell r="A235" t="str">
            <v>CORRENTE (A)</v>
          </cell>
          <cell r="B235">
            <v>2164.8573371718176</v>
          </cell>
          <cell r="C235" t="str">
            <v>A</v>
          </cell>
        </row>
        <row r="236">
          <cell r="A236" t="str">
            <v>DISJUNTOR GERAL</v>
          </cell>
          <cell r="B236">
            <v>1250</v>
          </cell>
          <cell r="C236" t="str">
            <v>A</v>
          </cell>
        </row>
        <row r="238">
          <cell r="A238" t="str">
            <v>ADOTADO GERADOR DE 1165/1040KVA</v>
          </cell>
        </row>
        <row r="243">
          <cell r="A243" t="str">
            <v>TABELA DE EMERGÊNICA GERAL – 1º FASE</v>
          </cell>
        </row>
        <row r="245">
          <cell r="A245" t="str">
            <v>FINALIDADE</v>
          </cell>
          <cell r="B245" t="str">
            <v>POT. UNIT. (kW)</v>
          </cell>
          <cell r="C245" t="str">
            <v>POT. UNIT. (CV)</v>
          </cell>
          <cell r="D245" t="str">
            <v>T I P O</v>
          </cell>
          <cell r="E245" t="str">
            <v>POT-M (KW)</v>
          </cell>
          <cell r="F245" t="str">
            <v>FP- M</v>
          </cell>
          <cell r="G245" t="str">
            <v>QTDE.</v>
          </cell>
          <cell r="H245" t="str">
            <v>PÓLOS</v>
          </cell>
          <cell r="I245" t="str">
            <v>F.D.</v>
          </cell>
          <cell r="J245" t="str">
            <v>F.P.</v>
          </cell>
          <cell r="K245" t="str">
            <v>POT. INSTALADA (kW)</v>
          </cell>
          <cell r="L245" t="str">
            <v>POT. INSTALADA (kVA)</v>
          </cell>
          <cell r="M245" t="str">
            <v>POT. DEMANDADA (kW)</v>
          </cell>
          <cell r="N245" t="str">
            <v>POT. DEMANDADA (kVA)</v>
          </cell>
        </row>
        <row r="246">
          <cell r="A246" t="str">
            <v>BARRAMENTO BLINDADO BB1.1/1.3 – ILUMINAÇÃO HALL</v>
          </cell>
          <cell r="B246">
            <v>123.78</v>
          </cell>
          <cell r="E246" t="e">
            <v>#N/A</v>
          </cell>
          <cell r="F246" t="e">
            <v>#N/A</v>
          </cell>
          <cell r="G246">
            <v>1</v>
          </cell>
          <cell r="I246">
            <v>0.72387274236801691</v>
          </cell>
          <cell r="J246">
            <v>0.98</v>
          </cell>
          <cell r="K246">
            <v>123.78</v>
          </cell>
          <cell r="L246">
            <v>126.30612244897959</v>
          </cell>
          <cell r="M246">
            <v>89.600968050313128</v>
          </cell>
          <cell r="N246">
            <v>91.4295592350134</v>
          </cell>
        </row>
        <row r="247">
          <cell r="A247" t="str">
            <v>QD-B1-3S</v>
          </cell>
          <cell r="B247">
            <v>140.32509426511928</v>
          </cell>
          <cell r="E247" t="e">
            <v>#N/A</v>
          </cell>
          <cell r="F247" t="e">
            <v>#N/A</v>
          </cell>
          <cell r="G247">
            <v>1</v>
          </cell>
          <cell r="I247">
            <v>1</v>
          </cell>
          <cell r="J247">
            <v>0.77296462798671983</v>
          </cell>
          <cell r="K247">
            <v>140.32509426511928</v>
          </cell>
          <cell r="L247">
            <v>181.54141752982022</v>
          </cell>
          <cell r="M247">
            <v>140.32509426511928</v>
          </cell>
          <cell r="N247">
            <v>181.54141752982022</v>
          </cell>
        </row>
        <row r="248">
          <cell r="A248" t="str">
            <v>NO BREAK</v>
          </cell>
          <cell r="B248">
            <v>30</v>
          </cell>
          <cell r="G248">
            <v>2</v>
          </cell>
          <cell r="I248">
            <v>0.5</v>
          </cell>
          <cell r="J248">
            <v>1</v>
          </cell>
          <cell r="K248">
            <v>60</v>
          </cell>
          <cell r="L248">
            <v>60</v>
          </cell>
          <cell r="M248">
            <v>30</v>
          </cell>
          <cell r="N248">
            <v>30</v>
          </cell>
        </row>
        <row r="249">
          <cell r="A249" t="str">
            <v>ILUMINAÇÃO E COMANDO ELEVADORES SUBSOLO</v>
          </cell>
          <cell r="B249">
            <v>1.3</v>
          </cell>
          <cell r="E249" t="e">
            <v>#N/A</v>
          </cell>
          <cell r="F249" t="e">
            <v>#N/A</v>
          </cell>
          <cell r="G249">
            <v>1</v>
          </cell>
          <cell r="I249">
            <v>0.74</v>
          </cell>
          <cell r="J249">
            <v>0.8</v>
          </cell>
          <cell r="K249">
            <v>1.3</v>
          </cell>
          <cell r="L249">
            <v>1.625</v>
          </cell>
          <cell r="M249">
            <v>0.96199999999999997</v>
          </cell>
          <cell r="N249">
            <v>1.2024999999999999</v>
          </cell>
        </row>
        <row r="250">
          <cell r="A250" t="str">
            <v>ELEVADORES GARAGEM</v>
          </cell>
          <cell r="B250">
            <v>20</v>
          </cell>
          <cell r="E250" t="e">
            <v>#N/A</v>
          </cell>
          <cell r="F250" t="e">
            <v>#N/A</v>
          </cell>
          <cell r="G250">
            <v>2</v>
          </cell>
          <cell r="I250">
            <v>0.74</v>
          </cell>
          <cell r="J250">
            <v>0.8</v>
          </cell>
          <cell r="K250">
            <v>40</v>
          </cell>
          <cell r="L250">
            <v>50</v>
          </cell>
          <cell r="M250">
            <v>29.6</v>
          </cell>
          <cell r="N250">
            <v>37</v>
          </cell>
        </row>
        <row r="251">
          <cell r="A251" t="str">
            <v>ELEVADORES ZONA BAIXA</v>
          </cell>
          <cell r="B251">
            <v>50</v>
          </cell>
          <cell r="E251" t="e">
            <v>#N/A</v>
          </cell>
          <cell r="F251" t="e">
            <v>#N/A</v>
          </cell>
          <cell r="G251">
            <v>8</v>
          </cell>
          <cell r="I251">
            <v>0.125</v>
          </cell>
          <cell r="J251">
            <v>0.8</v>
          </cell>
          <cell r="K251">
            <v>400</v>
          </cell>
          <cell r="L251">
            <v>500</v>
          </cell>
          <cell r="M251">
            <v>50</v>
          </cell>
          <cell r="N251">
            <v>62.5</v>
          </cell>
        </row>
        <row r="252">
          <cell r="A252" t="str">
            <v>ILUMINAÇÃO E COMANDO ELEVADORES ZONA BAIXA</v>
          </cell>
          <cell r="B252">
            <v>3</v>
          </cell>
          <cell r="E252" t="e">
            <v>#N/A</v>
          </cell>
          <cell r="F252" t="e">
            <v>#N/A</v>
          </cell>
          <cell r="G252">
            <v>1</v>
          </cell>
          <cell r="I252">
            <v>0.1</v>
          </cell>
          <cell r="J252">
            <v>0.8</v>
          </cell>
          <cell r="K252">
            <v>3</v>
          </cell>
          <cell r="L252">
            <v>3.75</v>
          </cell>
          <cell r="M252">
            <v>0.3</v>
          </cell>
          <cell r="N252">
            <v>0.375</v>
          </cell>
        </row>
        <row r="253">
          <cell r="A253" t="str">
            <v>ELEVADOR DE SEGUANÇA</v>
          </cell>
          <cell r="B253">
            <v>35</v>
          </cell>
          <cell r="E253" t="e">
            <v>#N/A</v>
          </cell>
          <cell r="F253" t="e">
            <v>#N/A</v>
          </cell>
          <cell r="G253">
            <v>1</v>
          </cell>
          <cell r="I253">
            <v>1</v>
          </cell>
          <cell r="J253">
            <v>0.8</v>
          </cell>
          <cell r="K253">
            <v>35</v>
          </cell>
          <cell r="L253">
            <v>43.75</v>
          </cell>
          <cell r="M253">
            <v>35</v>
          </cell>
          <cell r="N253">
            <v>43.75</v>
          </cell>
        </row>
        <row r="254">
          <cell r="A254" t="str">
            <v>ILUMINAÇÃO E COMANDO ELEVADORE DE SEGURANÇA</v>
          </cell>
          <cell r="B254">
            <v>3</v>
          </cell>
          <cell r="E254" t="e">
            <v>#N/A</v>
          </cell>
          <cell r="F254" t="e">
            <v>#N/A</v>
          </cell>
          <cell r="G254">
            <v>1</v>
          </cell>
          <cell r="I254">
            <v>1</v>
          </cell>
          <cell r="J254">
            <v>0.8</v>
          </cell>
          <cell r="K254">
            <v>3</v>
          </cell>
          <cell r="L254">
            <v>3.75</v>
          </cell>
          <cell r="M254">
            <v>3</v>
          </cell>
          <cell r="N254">
            <v>3.75</v>
          </cell>
        </row>
        <row r="255">
          <cell r="A255" t="str">
            <v>PRESSURIZAÇÃO ESCADA 5SS</v>
          </cell>
          <cell r="B255">
            <v>6.3805104408352662</v>
          </cell>
          <cell r="C255">
            <v>7.5</v>
          </cell>
          <cell r="D255" t="str">
            <v>C</v>
          </cell>
          <cell r="E255">
            <v>6.3805104408352662</v>
          </cell>
          <cell r="F255">
            <v>0.8</v>
          </cell>
          <cell r="G255">
            <v>4</v>
          </cell>
          <cell r="I255">
            <v>0.5</v>
          </cell>
          <cell r="J255">
            <v>0.8</v>
          </cell>
          <cell r="K255">
            <v>25.522041763341065</v>
          </cell>
          <cell r="L255">
            <v>31.902552204176331</v>
          </cell>
          <cell r="M255">
            <v>12.761020881670532</v>
          </cell>
          <cell r="N255">
            <v>15.951276102088165</v>
          </cell>
        </row>
        <row r="256">
          <cell r="A256" t="str">
            <v>PRESSURIZAÇÃO ESCADA 3SS</v>
          </cell>
          <cell r="B256">
            <v>8.6705202312138727</v>
          </cell>
          <cell r="C256">
            <v>10</v>
          </cell>
          <cell r="D256" t="str">
            <v>C</v>
          </cell>
          <cell r="E256">
            <v>8.6705202312138727</v>
          </cell>
          <cell r="F256">
            <v>0.85</v>
          </cell>
          <cell r="G256">
            <v>2</v>
          </cell>
          <cell r="I256">
            <v>0.5</v>
          </cell>
          <cell r="J256">
            <v>0.85</v>
          </cell>
          <cell r="K256">
            <v>17.341040462427745</v>
          </cell>
          <cell r="L256">
            <v>20.401224073444407</v>
          </cell>
          <cell r="M256">
            <v>8.6705202312138727</v>
          </cell>
          <cell r="N256">
            <v>10.200612036722204</v>
          </cell>
        </row>
        <row r="257">
          <cell r="A257" t="str">
            <v>PRESSURIZAÇÃO ESCADA 1SS</v>
          </cell>
          <cell r="B257">
            <v>16.930022573363431</v>
          </cell>
          <cell r="C257">
            <v>20</v>
          </cell>
          <cell r="D257" t="str">
            <v>C</v>
          </cell>
          <cell r="E257">
            <v>16.930022573363431</v>
          </cell>
          <cell r="F257">
            <v>0.84</v>
          </cell>
          <cell r="G257">
            <v>5</v>
          </cell>
          <cell r="I257">
            <v>0.8</v>
          </cell>
          <cell r="J257">
            <v>0.84</v>
          </cell>
          <cell r="K257">
            <v>84.650112866817153</v>
          </cell>
          <cell r="L257">
            <v>100.77394388906805</v>
          </cell>
          <cell r="M257">
            <v>67.720090293453723</v>
          </cell>
          <cell r="N257">
            <v>80.619155111254443</v>
          </cell>
        </row>
        <row r="258">
          <cell r="A258" t="str">
            <v>EXAUSTÃO DE FUMAÇA</v>
          </cell>
          <cell r="B258">
            <v>16.930022573363431</v>
          </cell>
          <cell r="C258">
            <v>20</v>
          </cell>
          <cell r="D258" t="str">
            <v>C</v>
          </cell>
          <cell r="E258">
            <v>16.930022573363431</v>
          </cell>
          <cell r="F258">
            <v>0.84</v>
          </cell>
          <cell r="G258">
            <v>2</v>
          </cell>
          <cell r="I258">
            <v>1</v>
          </cell>
          <cell r="J258">
            <v>0.84</v>
          </cell>
          <cell r="K258">
            <v>33.860045146726861</v>
          </cell>
          <cell r="L258">
            <v>40.309577555627214</v>
          </cell>
          <cell r="M258">
            <v>33.860045146726861</v>
          </cell>
          <cell r="N258">
            <v>40.309577555627214</v>
          </cell>
        </row>
        <row r="259">
          <cell r="A259" t="str">
            <v>ELEVADOR DE SEGUANÇA</v>
          </cell>
          <cell r="B259">
            <v>35</v>
          </cell>
          <cell r="E259" t="e">
            <v>#N/A</v>
          </cell>
          <cell r="F259" t="e">
            <v>#N/A</v>
          </cell>
          <cell r="G259">
            <v>1</v>
          </cell>
          <cell r="I259">
            <v>1</v>
          </cell>
          <cell r="J259">
            <v>0.8</v>
          </cell>
          <cell r="K259">
            <v>35</v>
          </cell>
          <cell r="L259">
            <v>43.75</v>
          </cell>
          <cell r="M259">
            <v>35</v>
          </cell>
          <cell r="N259">
            <v>43.75</v>
          </cell>
        </row>
        <row r="260">
          <cell r="A260" t="str">
            <v>ILUMINAÇÃO E COMANDO ELEVADORE DE SEGURANÇA</v>
          </cell>
          <cell r="B260">
            <v>3</v>
          </cell>
          <cell r="E260" t="e">
            <v>#N/A</v>
          </cell>
          <cell r="F260" t="e">
            <v>#N/A</v>
          </cell>
          <cell r="G260">
            <v>1</v>
          </cell>
          <cell r="I260">
            <v>1</v>
          </cell>
          <cell r="J260">
            <v>0.8</v>
          </cell>
          <cell r="K260">
            <v>3</v>
          </cell>
          <cell r="L260">
            <v>3.75</v>
          </cell>
          <cell r="M260">
            <v>3</v>
          </cell>
          <cell r="N260">
            <v>3.75</v>
          </cell>
        </row>
        <row r="261">
          <cell r="A261" t="str">
            <v>PRESSURIZAÇÃO ESCADA 5SS</v>
          </cell>
          <cell r="B261">
            <v>6.3805104408352662</v>
          </cell>
          <cell r="C261">
            <v>7.5</v>
          </cell>
          <cell r="D261" t="str">
            <v>C</v>
          </cell>
          <cell r="E261">
            <v>6.3805104408352662</v>
          </cell>
          <cell r="F261">
            <v>0.8</v>
          </cell>
          <cell r="G261">
            <v>4</v>
          </cell>
          <cell r="I261">
            <v>0.5</v>
          </cell>
          <cell r="J261">
            <v>0.8</v>
          </cell>
          <cell r="K261">
            <v>25.522041763341065</v>
          </cell>
          <cell r="L261">
            <v>31.902552204176331</v>
          </cell>
          <cell r="M261">
            <v>12.761020881670532</v>
          </cell>
          <cell r="N261">
            <v>15.951276102088165</v>
          </cell>
        </row>
        <row r="262">
          <cell r="A262" t="str">
            <v>PRESSURIZAÇÃO ESCADA 3SS</v>
          </cell>
          <cell r="B262">
            <v>8.6705202312138727</v>
          </cell>
          <cell r="C262">
            <v>10</v>
          </cell>
          <cell r="D262" t="str">
            <v>C</v>
          </cell>
          <cell r="E262">
            <v>8.6705202312138727</v>
          </cell>
          <cell r="F262">
            <v>0.85</v>
          </cell>
          <cell r="G262">
            <v>2</v>
          </cell>
          <cell r="I262">
            <v>0.5</v>
          </cell>
          <cell r="J262">
            <v>0.85</v>
          </cell>
          <cell r="K262">
            <v>17.341040462427745</v>
          </cell>
          <cell r="L262">
            <v>20.401224073444407</v>
          </cell>
          <cell r="M262">
            <v>8.6705202312138727</v>
          </cell>
          <cell r="N262">
            <v>10.200612036722204</v>
          </cell>
        </row>
        <row r="263">
          <cell r="A263" t="str">
            <v>PRESSURIZAÇÃO ESCADA 1SS</v>
          </cell>
          <cell r="B263">
            <v>16.930022573363431</v>
          </cell>
          <cell r="C263">
            <v>20</v>
          </cell>
          <cell r="D263" t="str">
            <v>C</v>
          </cell>
          <cell r="E263">
            <v>16.930022573363431</v>
          </cell>
          <cell r="F263">
            <v>0.84</v>
          </cell>
          <cell r="G263">
            <v>5</v>
          </cell>
          <cell r="I263">
            <v>0.8</v>
          </cell>
          <cell r="J263">
            <v>0.84</v>
          </cell>
          <cell r="K263">
            <v>84.650112866817153</v>
          </cell>
          <cell r="L263">
            <v>100.77394388906805</v>
          </cell>
          <cell r="M263">
            <v>67.720090293453723</v>
          </cell>
          <cell r="N263">
            <v>80.619155111254443</v>
          </cell>
        </row>
        <row r="264">
          <cell r="A264" t="str">
            <v>EXAUSTÃO DE FUMAÇA</v>
          </cell>
          <cell r="B264">
            <v>16.930022573363431</v>
          </cell>
          <cell r="C264">
            <v>20</v>
          </cell>
          <cell r="D264" t="str">
            <v>C</v>
          </cell>
          <cell r="E264">
            <v>16.930022573363431</v>
          </cell>
          <cell r="F264">
            <v>0.84</v>
          </cell>
          <cell r="G264">
            <v>2</v>
          </cell>
          <cell r="I264">
            <v>1</v>
          </cell>
          <cell r="J264">
            <v>0.84</v>
          </cell>
          <cell r="K264">
            <v>33.860045146726861</v>
          </cell>
          <cell r="L264">
            <v>40.309577555627214</v>
          </cell>
          <cell r="M264">
            <v>33.860045146726861</v>
          </cell>
          <cell r="N264">
            <v>40.309577555627214</v>
          </cell>
        </row>
        <row r="265">
          <cell r="A265" t="str">
            <v>BOMBA DE RECALQUE DE ÓLEO DIESEL</v>
          </cell>
          <cell r="B265">
            <v>2.75</v>
          </cell>
          <cell r="C265">
            <v>3</v>
          </cell>
          <cell r="D265" t="str">
            <v>H</v>
          </cell>
          <cell r="E265">
            <v>2.75</v>
          </cell>
          <cell r="F265">
            <v>0.77</v>
          </cell>
          <cell r="G265">
            <v>2</v>
          </cell>
          <cell r="I265">
            <v>0.5</v>
          </cell>
          <cell r="J265">
            <v>0.77</v>
          </cell>
          <cell r="K265">
            <v>5.5</v>
          </cell>
          <cell r="L265">
            <v>7.1428571428571441</v>
          </cell>
          <cell r="M265">
            <v>2.75</v>
          </cell>
          <cell r="N265">
            <v>3.5714285714285721</v>
          </cell>
        </row>
        <row r="266">
          <cell r="A266" t="str">
            <v>ILUMINAÇÃO E TOMADAS GERADOR</v>
          </cell>
          <cell r="B266">
            <v>11.67</v>
          </cell>
          <cell r="G266">
            <v>1</v>
          </cell>
          <cell r="I266">
            <v>0.9</v>
          </cell>
          <cell r="J266">
            <v>0.94</v>
          </cell>
          <cell r="K266">
            <v>11.67</v>
          </cell>
          <cell r="L266">
            <v>12.414893617021276</v>
          </cell>
          <cell r="M266">
            <v>10.503</v>
          </cell>
          <cell r="N266">
            <v>11.173404255319149</v>
          </cell>
        </row>
        <row r="267">
          <cell r="A267" t="str">
            <v>BOMBA DE INCÊNDIO PRINCIPAL</v>
          </cell>
          <cell r="B267">
            <v>119.56521739130434</v>
          </cell>
          <cell r="C267">
            <v>150</v>
          </cell>
          <cell r="D267" t="str">
            <v>H</v>
          </cell>
          <cell r="E267">
            <v>119.56521739130434</v>
          </cell>
          <cell r="F267">
            <v>0.86</v>
          </cell>
          <cell r="G267">
            <v>1</v>
          </cell>
          <cell r="I267">
            <v>1</v>
          </cell>
          <cell r="J267">
            <v>0.86</v>
          </cell>
          <cell r="K267">
            <v>119.56521739130434</v>
          </cell>
          <cell r="L267">
            <v>139.02932254802832</v>
          </cell>
          <cell r="M267">
            <v>119.56521739130434</v>
          </cell>
          <cell r="N267">
            <v>139.02932254802832</v>
          </cell>
        </row>
        <row r="268">
          <cell r="A268" t="str">
            <v>RETIFICADOR SUBESTAÇÃO</v>
          </cell>
          <cell r="B268">
            <v>10</v>
          </cell>
          <cell r="G268">
            <v>1</v>
          </cell>
          <cell r="I268">
            <v>1</v>
          </cell>
          <cell r="J268">
            <v>0.8</v>
          </cell>
          <cell r="K268">
            <v>10</v>
          </cell>
          <cell r="L268">
            <v>12.5</v>
          </cell>
          <cell r="M268">
            <v>10</v>
          </cell>
          <cell r="N268">
            <v>12.5</v>
          </cell>
        </row>
        <row r="269">
          <cell r="A269" t="str">
            <v>ILUMINAÇÃO HELIPONTO</v>
          </cell>
          <cell r="B269">
            <v>10</v>
          </cell>
          <cell r="E269" t="e">
            <v>#N/A</v>
          </cell>
          <cell r="F269" t="e">
            <v>#N/A</v>
          </cell>
          <cell r="G269">
            <v>1</v>
          </cell>
          <cell r="I269">
            <v>1</v>
          </cell>
          <cell r="J269">
            <v>0.9</v>
          </cell>
          <cell r="K269">
            <v>10</v>
          </cell>
          <cell r="L269">
            <v>11.111111111111111</v>
          </cell>
          <cell r="M269">
            <v>10</v>
          </cell>
          <cell r="N269">
            <v>11.111111111111111</v>
          </cell>
        </row>
        <row r="270">
          <cell r="A270" t="str">
            <v>ELEVADORE HELIPONTO</v>
          </cell>
          <cell r="B270">
            <v>12</v>
          </cell>
          <cell r="E270" t="e">
            <v>#N/A</v>
          </cell>
          <cell r="F270" t="e">
            <v>#N/A</v>
          </cell>
          <cell r="G270">
            <v>2</v>
          </cell>
          <cell r="I270">
            <v>1</v>
          </cell>
          <cell r="J270">
            <v>0.9</v>
          </cell>
          <cell r="K270">
            <v>24</v>
          </cell>
          <cell r="L270">
            <v>26.666666666666664</v>
          </cell>
          <cell r="M270">
            <v>24</v>
          </cell>
          <cell r="N270">
            <v>26.666666666666664</v>
          </cell>
        </row>
        <row r="271">
          <cell r="A271" t="str">
            <v>ILUMINAÇÃO E COMANDO ELEVADORE HELIPONTO</v>
          </cell>
          <cell r="B271">
            <v>1.3</v>
          </cell>
          <cell r="E271" t="e">
            <v>#N/A</v>
          </cell>
          <cell r="F271" t="e">
            <v>#N/A</v>
          </cell>
          <cell r="G271">
            <v>1</v>
          </cell>
          <cell r="I271">
            <v>1</v>
          </cell>
          <cell r="J271">
            <v>0.8</v>
          </cell>
          <cell r="K271">
            <v>1.3</v>
          </cell>
          <cell r="L271">
            <v>1.625</v>
          </cell>
          <cell r="M271">
            <v>1.3</v>
          </cell>
          <cell r="N271">
            <v>1.625</v>
          </cell>
        </row>
        <row r="272">
          <cell r="A272" t="str">
            <v>ELEVADORES ZONA ALTA</v>
          </cell>
          <cell r="B272">
            <v>70</v>
          </cell>
          <cell r="E272" t="e">
            <v>#N/A</v>
          </cell>
          <cell r="F272" t="e">
            <v>#N/A</v>
          </cell>
          <cell r="G272">
            <v>8</v>
          </cell>
          <cell r="I272">
            <v>0.13</v>
          </cell>
          <cell r="J272">
            <v>0.8</v>
          </cell>
          <cell r="K272">
            <v>560</v>
          </cell>
          <cell r="L272">
            <v>700</v>
          </cell>
          <cell r="M272">
            <v>72.8</v>
          </cell>
          <cell r="N272">
            <v>91</v>
          </cell>
        </row>
        <row r="273">
          <cell r="A273" t="str">
            <v>ILUMINAÇÃO E COMANDO ELEVADORES ZONA ALTA</v>
          </cell>
          <cell r="B273">
            <v>3</v>
          </cell>
          <cell r="E273" t="e">
            <v>#N/A</v>
          </cell>
          <cell r="F273" t="e">
            <v>#N/A</v>
          </cell>
          <cell r="G273">
            <v>1</v>
          </cell>
          <cell r="I273">
            <v>0.13</v>
          </cell>
          <cell r="J273">
            <v>0.8</v>
          </cell>
          <cell r="K273">
            <v>3</v>
          </cell>
          <cell r="L273">
            <v>3.75</v>
          </cell>
          <cell r="M273">
            <v>0.39</v>
          </cell>
          <cell r="N273">
            <v>0.48749999999999999</v>
          </cell>
        </row>
        <row r="274">
          <cell r="A274" t="str">
            <v>BARRAMENTO BLINDADO BB2.1/2.3 ESCRITÓRIOS</v>
          </cell>
          <cell r="B274">
            <v>96.05</v>
          </cell>
          <cell r="E274" t="e">
            <v>#N/A</v>
          </cell>
          <cell r="F274" t="e">
            <v>#N/A</v>
          </cell>
          <cell r="G274">
            <v>1</v>
          </cell>
          <cell r="I274">
            <v>1</v>
          </cell>
          <cell r="J274">
            <v>0.98</v>
          </cell>
          <cell r="K274">
            <v>96.05</v>
          </cell>
          <cell r="L274">
            <v>98.010204081632637</v>
          </cell>
          <cell r="M274">
            <v>96.05</v>
          </cell>
          <cell r="N274">
            <v>98.010204081632637</v>
          </cell>
        </row>
        <row r="275">
          <cell r="A275" t="str">
            <v>TOTAL</v>
          </cell>
          <cell r="I275">
            <v>0.50301320878545841</v>
          </cell>
          <cell r="J275">
            <v>0.850036125133944</v>
          </cell>
          <cell r="K275">
            <v>2008.2367921350492</v>
          </cell>
          <cell r="L275">
            <v>2417.2471905907491</v>
          </cell>
          <cell r="M275">
            <v>1010.1696328128667</v>
          </cell>
          <cell r="N275">
            <v>1188.3843556104039</v>
          </cell>
        </row>
        <row r="278">
          <cell r="A278" t="str">
            <v>RESUMO GERAL:</v>
          </cell>
          <cell r="B278" t="str">
            <v>kW</v>
          </cell>
          <cell r="C278" t="str">
            <v>kVA</v>
          </cell>
        </row>
        <row r="279">
          <cell r="A279" t="str">
            <v>DEMANDAS</v>
          </cell>
          <cell r="B279">
            <v>1010.1696328128667</v>
          </cell>
          <cell r="C279">
            <v>1188.3843556104039</v>
          </cell>
        </row>
        <row r="280">
          <cell r="A280" t="str">
            <v>RESERVA     (%)</v>
          </cell>
          <cell r="B280">
            <v>0</v>
          </cell>
        </row>
        <row r="281">
          <cell r="A281" t="str">
            <v>FATOR DE SIMULTANEIDADE</v>
          </cell>
          <cell r="B281">
            <v>0.8</v>
          </cell>
        </row>
        <row r="283">
          <cell r="A283" t="str">
            <v xml:space="preserve">DEMANDA FINAL </v>
          </cell>
          <cell r="B283">
            <v>808.13570625029342</v>
          </cell>
          <cell r="C283">
            <v>950.70748448832319</v>
          </cell>
        </row>
        <row r="285">
          <cell r="A285" t="str">
            <v>TENSÃO (V)</v>
          </cell>
          <cell r="B285">
            <v>380</v>
          </cell>
          <cell r="C285" t="str">
            <v>V</v>
          </cell>
        </row>
        <row r="286">
          <cell r="A286" t="str">
            <v>CORRENTE (A)</v>
          </cell>
          <cell r="B286">
            <v>1444.4505844471721</v>
          </cell>
          <cell r="C286" t="str">
            <v>A</v>
          </cell>
        </row>
        <row r="287">
          <cell r="A287" t="str">
            <v>DISJUNTOR GERAL</v>
          </cell>
          <cell r="B287">
            <v>1250</v>
          </cell>
          <cell r="C287" t="str">
            <v>A</v>
          </cell>
        </row>
        <row r="289">
          <cell r="A289" t="str">
            <v>ADOTADO GERADOR DE 1040KVA/830KW</v>
          </cell>
        </row>
      </sheetData>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ELET&amp;AC"/>
      <sheetName val="Cabos"/>
      <sheetName val="ATERR"/>
      <sheetName val="ILUM"/>
      <sheetName val="Memoria"/>
      <sheetName val="Paineis"/>
      <sheetName val="Lista Cabos Compras"/>
      <sheetName val="Lista Cabos Compras (Apoio)"/>
      <sheetName val="Lista Materiais"/>
      <sheetName val="DADOS"/>
      <sheetName val="Anexos"/>
      <sheetName val="Capa  LISTA CAB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PA  "/>
      <sheetName val="CAPA -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ONORÁRIOS"/>
      <sheetName val="Plan1"/>
      <sheetName val="BDI"/>
      <sheetName val="ORÇAMENTO"/>
      <sheetName val="CRONOGRAMA"/>
    </sheetNames>
    <sheetDataSet>
      <sheetData sheetId="0"/>
      <sheetData sheetId="1" refreshError="1">
        <row r="3">
          <cell r="E3" t="str">
            <v>Selecionar</v>
          </cell>
        </row>
        <row r="4">
          <cell r="E4" t="str">
            <v>Item 01</v>
          </cell>
        </row>
        <row r="5">
          <cell r="E5" t="str">
            <v>Item 02</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RONOG"/>
      <sheetName val="resumo"/>
      <sheetName val="ORCAMENTO"/>
      <sheetName val="ADMI_25.01"/>
      <sheetName val="ITEM 25 - ADIMINS. LOCAL"/>
      <sheetName val="20.01-04-EL_SP_SON_SEG"/>
      <sheetName val="20.05 - HS"/>
      <sheetName val="20.06-INC"/>
      <sheetName val="20.07- GLP"/>
      <sheetName val="ITEM 22.01 SINALIZACAO"/>
    </sheetNames>
    <sheetDataSet>
      <sheetData sheetId="0"/>
      <sheetData sheetId="1"/>
      <sheetData sheetId="2"/>
      <sheetData sheetId="3" refreshError="1">
        <row r="48">
          <cell r="G48">
            <v>306106.84999999998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dimension ref="A1:AM554"/>
  <sheetViews>
    <sheetView showGridLines="0" tabSelected="1" view="pageBreakPreview" topLeftCell="A541" zoomScale="80" zoomScaleNormal="85" zoomScaleSheetLayoutView="80" workbookViewId="0">
      <selection activeCell="I1" sqref="I1:N1048576"/>
    </sheetView>
  </sheetViews>
  <sheetFormatPr defaultRowHeight="18"/>
  <cols>
    <col min="1" max="1" width="15.42578125" style="201" customWidth="1"/>
    <col min="2" max="2" width="58.140625" style="201" customWidth="1"/>
    <col min="3" max="3" width="8.28515625" style="201" customWidth="1"/>
    <col min="4" max="4" width="11" style="353" bestFit="1" customWidth="1"/>
    <col min="5" max="5" width="14.7109375" style="209" bestFit="1" customWidth="1"/>
    <col min="6" max="6" width="18.85546875" style="201" bestFit="1" customWidth="1"/>
    <col min="7" max="7" width="16" style="201" bestFit="1" customWidth="1"/>
    <col min="8" max="8" width="14.42578125" style="70" customWidth="1"/>
    <col min="9" max="9" width="15.7109375" style="197" customWidth="1"/>
    <col min="10" max="10" width="15.7109375" style="208" customWidth="1"/>
    <col min="11" max="12" width="15.7109375" style="210" customWidth="1"/>
    <col min="13" max="26" width="15.7109375" style="201" customWidth="1"/>
    <col min="27" max="255" width="9.140625" style="201"/>
    <col min="256" max="256" width="15.42578125" style="201" customWidth="1"/>
    <col min="257" max="257" width="58.140625" style="201" customWidth="1"/>
    <col min="258" max="258" width="8.28515625" style="201" customWidth="1"/>
    <col min="259" max="259" width="10.42578125" style="201" customWidth="1"/>
    <col min="260" max="260" width="14.7109375" style="201" bestFit="1" customWidth="1"/>
    <col min="261" max="261" width="18.85546875" style="201" bestFit="1" customWidth="1"/>
    <col min="262" max="262" width="16" style="201" bestFit="1" customWidth="1"/>
    <col min="263" max="263" width="14.42578125" style="201" customWidth="1"/>
    <col min="264" max="264" width="17" style="201" customWidth="1"/>
    <col min="265" max="282" width="15.7109375" style="201" customWidth="1"/>
    <col min="283" max="511" width="9.140625" style="201"/>
    <col min="512" max="512" width="15.42578125" style="201" customWidth="1"/>
    <col min="513" max="513" width="58.140625" style="201" customWidth="1"/>
    <col min="514" max="514" width="8.28515625" style="201" customWidth="1"/>
    <col min="515" max="515" width="10.42578125" style="201" customWidth="1"/>
    <col min="516" max="516" width="14.7109375" style="201" bestFit="1" customWidth="1"/>
    <col min="517" max="517" width="18.85546875" style="201" bestFit="1" customWidth="1"/>
    <col min="518" max="518" width="16" style="201" bestFit="1" customWidth="1"/>
    <col min="519" max="519" width="14.42578125" style="201" customWidth="1"/>
    <col min="520" max="520" width="17" style="201" customWidth="1"/>
    <col min="521" max="538" width="15.7109375" style="201" customWidth="1"/>
    <col min="539" max="767" width="9.140625" style="201"/>
    <col min="768" max="768" width="15.42578125" style="201" customWidth="1"/>
    <col min="769" max="769" width="58.140625" style="201" customWidth="1"/>
    <col min="770" max="770" width="8.28515625" style="201" customWidth="1"/>
    <col min="771" max="771" width="10.42578125" style="201" customWidth="1"/>
    <col min="772" max="772" width="14.7109375" style="201" bestFit="1" customWidth="1"/>
    <col min="773" max="773" width="18.85546875" style="201" bestFit="1" customWidth="1"/>
    <col min="774" max="774" width="16" style="201" bestFit="1" customWidth="1"/>
    <col min="775" max="775" width="14.42578125" style="201" customWidth="1"/>
    <col min="776" max="776" width="17" style="201" customWidth="1"/>
    <col min="777" max="794" width="15.7109375" style="201" customWidth="1"/>
    <col min="795" max="1023" width="9.140625" style="201"/>
    <col min="1024" max="1024" width="15.42578125" style="201" customWidth="1"/>
    <col min="1025" max="1025" width="58.140625" style="201" customWidth="1"/>
    <col min="1026" max="1026" width="8.28515625" style="201" customWidth="1"/>
    <col min="1027" max="1027" width="10.42578125" style="201" customWidth="1"/>
    <col min="1028" max="1028" width="14.7109375" style="201" bestFit="1" customWidth="1"/>
    <col min="1029" max="1029" width="18.85546875" style="201" bestFit="1" customWidth="1"/>
    <col min="1030" max="1030" width="16" style="201" bestFit="1" customWidth="1"/>
    <col min="1031" max="1031" width="14.42578125" style="201" customWidth="1"/>
    <col min="1032" max="1032" width="17" style="201" customWidth="1"/>
    <col min="1033" max="1050" width="15.7109375" style="201" customWidth="1"/>
    <col min="1051" max="1279" width="9.140625" style="201"/>
    <col min="1280" max="1280" width="15.42578125" style="201" customWidth="1"/>
    <col min="1281" max="1281" width="58.140625" style="201" customWidth="1"/>
    <col min="1282" max="1282" width="8.28515625" style="201" customWidth="1"/>
    <col min="1283" max="1283" width="10.42578125" style="201" customWidth="1"/>
    <col min="1284" max="1284" width="14.7109375" style="201" bestFit="1" customWidth="1"/>
    <col min="1285" max="1285" width="18.85546875" style="201" bestFit="1" customWidth="1"/>
    <col min="1286" max="1286" width="16" style="201" bestFit="1" customWidth="1"/>
    <col min="1287" max="1287" width="14.42578125" style="201" customWidth="1"/>
    <col min="1288" max="1288" width="17" style="201" customWidth="1"/>
    <col min="1289" max="1306" width="15.7109375" style="201" customWidth="1"/>
    <col min="1307" max="1535" width="9.140625" style="201"/>
    <col min="1536" max="1536" width="15.42578125" style="201" customWidth="1"/>
    <col min="1537" max="1537" width="58.140625" style="201" customWidth="1"/>
    <col min="1538" max="1538" width="8.28515625" style="201" customWidth="1"/>
    <col min="1539" max="1539" width="10.42578125" style="201" customWidth="1"/>
    <col min="1540" max="1540" width="14.7109375" style="201" bestFit="1" customWidth="1"/>
    <col min="1541" max="1541" width="18.85546875" style="201" bestFit="1" customWidth="1"/>
    <col min="1542" max="1542" width="16" style="201" bestFit="1" customWidth="1"/>
    <col min="1543" max="1543" width="14.42578125" style="201" customWidth="1"/>
    <col min="1544" max="1544" width="17" style="201" customWidth="1"/>
    <col min="1545" max="1562" width="15.7109375" style="201" customWidth="1"/>
    <col min="1563" max="1791" width="9.140625" style="201"/>
    <col min="1792" max="1792" width="15.42578125" style="201" customWidth="1"/>
    <col min="1793" max="1793" width="58.140625" style="201" customWidth="1"/>
    <col min="1794" max="1794" width="8.28515625" style="201" customWidth="1"/>
    <col min="1795" max="1795" width="10.42578125" style="201" customWidth="1"/>
    <col min="1796" max="1796" width="14.7109375" style="201" bestFit="1" customWidth="1"/>
    <col min="1797" max="1797" width="18.85546875" style="201" bestFit="1" customWidth="1"/>
    <col min="1798" max="1798" width="16" style="201" bestFit="1" customWidth="1"/>
    <col min="1799" max="1799" width="14.42578125" style="201" customWidth="1"/>
    <col min="1800" max="1800" width="17" style="201" customWidth="1"/>
    <col min="1801" max="1818" width="15.7109375" style="201" customWidth="1"/>
    <col min="1819" max="2047" width="9.140625" style="201"/>
    <col min="2048" max="2048" width="15.42578125" style="201" customWidth="1"/>
    <col min="2049" max="2049" width="58.140625" style="201" customWidth="1"/>
    <col min="2050" max="2050" width="8.28515625" style="201" customWidth="1"/>
    <col min="2051" max="2051" width="10.42578125" style="201" customWidth="1"/>
    <col min="2052" max="2052" width="14.7109375" style="201" bestFit="1" customWidth="1"/>
    <col min="2053" max="2053" width="18.85546875" style="201" bestFit="1" customWidth="1"/>
    <col min="2054" max="2054" width="16" style="201" bestFit="1" customWidth="1"/>
    <col min="2055" max="2055" width="14.42578125" style="201" customWidth="1"/>
    <col min="2056" max="2056" width="17" style="201" customWidth="1"/>
    <col min="2057" max="2074" width="15.7109375" style="201" customWidth="1"/>
    <col min="2075" max="2303" width="9.140625" style="201"/>
    <col min="2304" max="2304" width="15.42578125" style="201" customWidth="1"/>
    <col min="2305" max="2305" width="58.140625" style="201" customWidth="1"/>
    <col min="2306" max="2306" width="8.28515625" style="201" customWidth="1"/>
    <col min="2307" max="2307" width="10.42578125" style="201" customWidth="1"/>
    <col min="2308" max="2308" width="14.7109375" style="201" bestFit="1" customWidth="1"/>
    <col min="2309" max="2309" width="18.85546875" style="201" bestFit="1" customWidth="1"/>
    <col min="2310" max="2310" width="16" style="201" bestFit="1" customWidth="1"/>
    <col min="2311" max="2311" width="14.42578125" style="201" customWidth="1"/>
    <col min="2312" max="2312" width="17" style="201" customWidth="1"/>
    <col min="2313" max="2330" width="15.7109375" style="201" customWidth="1"/>
    <col min="2331" max="2559" width="9.140625" style="201"/>
    <col min="2560" max="2560" width="15.42578125" style="201" customWidth="1"/>
    <col min="2561" max="2561" width="58.140625" style="201" customWidth="1"/>
    <col min="2562" max="2562" width="8.28515625" style="201" customWidth="1"/>
    <col min="2563" max="2563" width="10.42578125" style="201" customWidth="1"/>
    <col min="2564" max="2564" width="14.7109375" style="201" bestFit="1" customWidth="1"/>
    <col min="2565" max="2565" width="18.85546875" style="201" bestFit="1" customWidth="1"/>
    <col min="2566" max="2566" width="16" style="201" bestFit="1" customWidth="1"/>
    <col min="2567" max="2567" width="14.42578125" style="201" customWidth="1"/>
    <col min="2568" max="2568" width="17" style="201" customWidth="1"/>
    <col min="2569" max="2586" width="15.7109375" style="201" customWidth="1"/>
    <col min="2587" max="2815" width="9.140625" style="201"/>
    <col min="2816" max="2816" width="15.42578125" style="201" customWidth="1"/>
    <col min="2817" max="2817" width="58.140625" style="201" customWidth="1"/>
    <col min="2818" max="2818" width="8.28515625" style="201" customWidth="1"/>
    <col min="2819" max="2819" width="10.42578125" style="201" customWidth="1"/>
    <col min="2820" max="2820" width="14.7109375" style="201" bestFit="1" customWidth="1"/>
    <col min="2821" max="2821" width="18.85546875" style="201" bestFit="1" customWidth="1"/>
    <col min="2822" max="2822" width="16" style="201" bestFit="1" customWidth="1"/>
    <col min="2823" max="2823" width="14.42578125" style="201" customWidth="1"/>
    <col min="2824" max="2824" width="17" style="201" customWidth="1"/>
    <col min="2825" max="2842" width="15.7109375" style="201" customWidth="1"/>
    <col min="2843" max="3071" width="9.140625" style="201"/>
    <col min="3072" max="3072" width="15.42578125" style="201" customWidth="1"/>
    <col min="3073" max="3073" width="58.140625" style="201" customWidth="1"/>
    <col min="3074" max="3074" width="8.28515625" style="201" customWidth="1"/>
    <col min="3075" max="3075" width="10.42578125" style="201" customWidth="1"/>
    <col min="3076" max="3076" width="14.7109375" style="201" bestFit="1" customWidth="1"/>
    <col min="3077" max="3077" width="18.85546875" style="201" bestFit="1" customWidth="1"/>
    <col min="3078" max="3078" width="16" style="201" bestFit="1" customWidth="1"/>
    <col min="3079" max="3079" width="14.42578125" style="201" customWidth="1"/>
    <col min="3080" max="3080" width="17" style="201" customWidth="1"/>
    <col min="3081" max="3098" width="15.7109375" style="201" customWidth="1"/>
    <col min="3099" max="3327" width="9.140625" style="201"/>
    <col min="3328" max="3328" width="15.42578125" style="201" customWidth="1"/>
    <col min="3329" max="3329" width="58.140625" style="201" customWidth="1"/>
    <col min="3330" max="3330" width="8.28515625" style="201" customWidth="1"/>
    <col min="3331" max="3331" width="10.42578125" style="201" customWidth="1"/>
    <col min="3332" max="3332" width="14.7109375" style="201" bestFit="1" customWidth="1"/>
    <col min="3333" max="3333" width="18.85546875" style="201" bestFit="1" customWidth="1"/>
    <col min="3334" max="3334" width="16" style="201" bestFit="1" customWidth="1"/>
    <col min="3335" max="3335" width="14.42578125" style="201" customWidth="1"/>
    <col min="3336" max="3336" width="17" style="201" customWidth="1"/>
    <col min="3337" max="3354" width="15.7109375" style="201" customWidth="1"/>
    <col min="3355" max="3583" width="9.140625" style="201"/>
    <col min="3584" max="3584" width="15.42578125" style="201" customWidth="1"/>
    <col min="3585" max="3585" width="58.140625" style="201" customWidth="1"/>
    <col min="3586" max="3586" width="8.28515625" style="201" customWidth="1"/>
    <col min="3587" max="3587" width="10.42578125" style="201" customWidth="1"/>
    <col min="3588" max="3588" width="14.7109375" style="201" bestFit="1" customWidth="1"/>
    <col min="3589" max="3589" width="18.85546875" style="201" bestFit="1" customWidth="1"/>
    <col min="3590" max="3590" width="16" style="201" bestFit="1" customWidth="1"/>
    <col min="3591" max="3591" width="14.42578125" style="201" customWidth="1"/>
    <col min="3592" max="3592" width="17" style="201" customWidth="1"/>
    <col min="3593" max="3610" width="15.7109375" style="201" customWidth="1"/>
    <col min="3611" max="3839" width="9.140625" style="201"/>
    <col min="3840" max="3840" width="15.42578125" style="201" customWidth="1"/>
    <col min="3841" max="3841" width="58.140625" style="201" customWidth="1"/>
    <col min="3842" max="3842" width="8.28515625" style="201" customWidth="1"/>
    <col min="3843" max="3843" width="10.42578125" style="201" customWidth="1"/>
    <col min="3844" max="3844" width="14.7109375" style="201" bestFit="1" customWidth="1"/>
    <col min="3845" max="3845" width="18.85546875" style="201" bestFit="1" customWidth="1"/>
    <col min="3846" max="3846" width="16" style="201" bestFit="1" customWidth="1"/>
    <col min="3847" max="3847" width="14.42578125" style="201" customWidth="1"/>
    <col min="3848" max="3848" width="17" style="201" customWidth="1"/>
    <col min="3849" max="3866" width="15.7109375" style="201" customWidth="1"/>
    <col min="3867" max="4095" width="9.140625" style="201"/>
    <col min="4096" max="4096" width="15.42578125" style="201" customWidth="1"/>
    <col min="4097" max="4097" width="58.140625" style="201" customWidth="1"/>
    <col min="4098" max="4098" width="8.28515625" style="201" customWidth="1"/>
    <col min="4099" max="4099" width="10.42578125" style="201" customWidth="1"/>
    <col min="4100" max="4100" width="14.7109375" style="201" bestFit="1" customWidth="1"/>
    <col min="4101" max="4101" width="18.85546875" style="201" bestFit="1" customWidth="1"/>
    <col min="4102" max="4102" width="16" style="201" bestFit="1" customWidth="1"/>
    <col min="4103" max="4103" width="14.42578125" style="201" customWidth="1"/>
    <col min="4104" max="4104" width="17" style="201" customWidth="1"/>
    <col min="4105" max="4122" width="15.7109375" style="201" customWidth="1"/>
    <col min="4123" max="4351" width="9.140625" style="201"/>
    <col min="4352" max="4352" width="15.42578125" style="201" customWidth="1"/>
    <col min="4353" max="4353" width="58.140625" style="201" customWidth="1"/>
    <col min="4354" max="4354" width="8.28515625" style="201" customWidth="1"/>
    <col min="4355" max="4355" width="10.42578125" style="201" customWidth="1"/>
    <col min="4356" max="4356" width="14.7109375" style="201" bestFit="1" customWidth="1"/>
    <col min="4357" max="4357" width="18.85546875" style="201" bestFit="1" customWidth="1"/>
    <col min="4358" max="4358" width="16" style="201" bestFit="1" customWidth="1"/>
    <col min="4359" max="4359" width="14.42578125" style="201" customWidth="1"/>
    <col min="4360" max="4360" width="17" style="201" customWidth="1"/>
    <col min="4361" max="4378" width="15.7109375" style="201" customWidth="1"/>
    <col min="4379" max="4607" width="9.140625" style="201"/>
    <col min="4608" max="4608" width="15.42578125" style="201" customWidth="1"/>
    <col min="4609" max="4609" width="58.140625" style="201" customWidth="1"/>
    <col min="4610" max="4610" width="8.28515625" style="201" customWidth="1"/>
    <col min="4611" max="4611" width="10.42578125" style="201" customWidth="1"/>
    <col min="4612" max="4612" width="14.7109375" style="201" bestFit="1" customWidth="1"/>
    <col min="4613" max="4613" width="18.85546875" style="201" bestFit="1" customWidth="1"/>
    <col min="4614" max="4614" width="16" style="201" bestFit="1" customWidth="1"/>
    <col min="4615" max="4615" width="14.42578125" style="201" customWidth="1"/>
    <col min="4616" max="4616" width="17" style="201" customWidth="1"/>
    <col min="4617" max="4634" width="15.7109375" style="201" customWidth="1"/>
    <col min="4635" max="4863" width="9.140625" style="201"/>
    <col min="4864" max="4864" width="15.42578125" style="201" customWidth="1"/>
    <col min="4865" max="4865" width="58.140625" style="201" customWidth="1"/>
    <col min="4866" max="4866" width="8.28515625" style="201" customWidth="1"/>
    <col min="4867" max="4867" width="10.42578125" style="201" customWidth="1"/>
    <col min="4868" max="4868" width="14.7109375" style="201" bestFit="1" customWidth="1"/>
    <col min="4869" max="4869" width="18.85546875" style="201" bestFit="1" customWidth="1"/>
    <col min="4870" max="4870" width="16" style="201" bestFit="1" customWidth="1"/>
    <col min="4871" max="4871" width="14.42578125" style="201" customWidth="1"/>
    <col min="4872" max="4872" width="17" style="201" customWidth="1"/>
    <col min="4873" max="4890" width="15.7109375" style="201" customWidth="1"/>
    <col min="4891" max="5119" width="9.140625" style="201"/>
    <col min="5120" max="5120" width="15.42578125" style="201" customWidth="1"/>
    <col min="5121" max="5121" width="58.140625" style="201" customWidth="1"/>
    <col min="5122" max="5122" width="8.28515625" style="201" customWidth="1"/>
    <col min="5123" max="5123" width="10.42578125" style="201" customWidth="1"/>
    <col min="5124" max="5124" width="14.7109375" style="201" bestFit="1" customWidth="1"/>
    <col min="5125" max="5125" width="18.85546875" style="201" bestFit="1" customWidth="1"/>
    <col min="5126" max="5126" width="16" style="201" bestFit="1" customWidth="1"/>
    <col min="5127" max="5127" width="14.42578125" style="201" customWidth="1"/>
    <col min="5128" max="5128" width="17" style="201" customWidth="1"/>
    <col min="5129" max="5146" width="15.7109375" style="201" customWidth="1"/>
    <col min="5147" max="5375" width="9.140625" style="201"/>
    <col min="5376" max="5376" width="15.42578125" style="201" customWidth="1"/>
    <col min="5377" max="5377" width="58.140625" style="201" customWidth="1"/>
    <col min="5378" max="5378" width="8.28515625" style="201" customWidth="1"/>
    <col min="5379" max="5379" width="10.42578125" style="201" customWidth="1"/>
    <col min="5380" max="5380" width="14.7109375" style="201" bestFit="1" customWidth="1"/>
    <col min="5381" max="5381" width="18.85546875" style="201" bestFit="1" customWidth="1"/>
    <col min="5382" max="5382" width="16" style="201" bestFit="1" customWidth="1"/>
    <col min="5383" max="5383" width="14.42578125" style="201" customWidth="1"/>
    <col min="5384" max="5384" width="17" style="201" customWidth="1"/>
    <col min="5385" max="5402" width="15.7109375" style="201" customWidth="1"/>
    <col min="5403" max="5631" width="9.140625" style="201"/>
    <col min="5632" max="5632" width="15.42578125" style="201" customWidth="1"/>
    <col min="5633" max="5633" width="58.140625" style="201" customWidth="1"/>
    <col min="5634" max="5634" width="8.28515625" style="201" customWidth="1"/>
    <col min="5635" max="5635" width="10.42578125" style="201" customWidth="1"/>
    <col min="5636" max="5636" width="14.7109375" style="201" bestFit="1" customWidth="1"/>
    <col min="5637" max="5637" width="18.85546875" style="201" bestFit="1" customWidth="1"/>
    <col min="5638" max="5638" width="16" style="201" bestFit="1" customWidth="1"/>
    <col min="5639" max="5639" width="14.42578125" style="201" customWidth="1"/>
    <col min="5640" max="5640" width="17" style="201" customWidth="1"/>
    <col min="5641" max="5658" width="15.7109375" style="201" customWidth="1"/>
    <col min="5659" max="5887" width="9.140625" style="201"/>
    <col min="5888" max="5888" width="15.42578125" style="201" customWidth="1"/>
    <col min="5889" max="5889" width="58.140625" style="201" customWidth="1"/>
    <col min="5890" max="5890" width="8.28515625" style="201" customWidth="1"/>
    <col min="5891" max="5891" width="10.42578125" style="201" customWidth="1"/>
    <col min="5892" max="5892" width="14.7109375" style="201" bestFit="1" customWidth="1"/>
    <col min="5893" max="5893" width="18.85546875" style="201" bestFit="1" customWidth="1"/>
    <col min="5894" max="5894" width="16" style="201" bestFit="1" customWidth="1"/>
    <col min="5895" max="5895" width="14.42578125" style="201" customWidth="1"/>
    <col min="5896" max="5896" width="17" style="201" customWidth="1"/>
    <col min="5897" max="5914" width="15.7109375" style="201" customWidth="1"/>
    <col min="5915" max="6143" width="9.140625" style="201"/>
    <col min="6144" max="6144" width="15.42578125" style="201" customWidth="1"/>
    <col min="6145" max="6145" width="58.140625" style="201" customWidth="1"/>
    <col min="6146" max="6146" width="8.28515625" style="201" customWidth="1"/>
    <col min="6147" max="6147" width="10.42578125" style="201" customWidth="1"/>
    <col min="6148" max="6148" width="14.7109375" style="201" bestFit="1" customWidth="1"/>
    <col min="6149" max="6149" width="18.85546875" style="201" bestFit="1" customWidth="1"/>
    <col min="6150" max="6150" width="16" style="201" bestFit="1" customWidth="1"/>
    <col min="6151" max="6151" width="14.42578125" style="201" customWidth="1"/>
    <col min="6152" max="6152" width="17" style="201" customWidth="1"/>
    <col min="6153" max="6170" width="15.7109375" style="201" customWidth="1"/>
    <col min="6171" max="6399" width="9.140625" style="201"/>
    <col min="6400" max="6400" width="15.42578125" style="201" customWidth="1"/>
    <col min="6401" max="6401" width="58.140625" style="201" customWidth="1"/>
    <col min="6402" max="6402" width="8.28515625" style="201" customWidth="1"/>
    <col min="6403" max="6403" width="10.42578125" style="201" customWidth="1"/>
    <col min="6404" max="6404" width="14.7109375" style="201" bestFit="1" customWidth="1"/>
    <col min="6405" max="6405" width="18.85546875" style="201" bestFit="1" customWidth="1"/>
    <col min="6406" max="6406" width="16" style="201" bestFit="1" customWidth="1"/>
    <col min="6407" max="6407" width="14.42578125" style="201" customWidth="1"/>
    <col min="6408" max="6408" width="17" style="201" customWidth="1"/>
    <col min="6409" max="6426" width="15.7109375" style="201" customWidth="1"/>
    <col min="6427" max="6655" width="9.140625" style="201"/>
    <col min="6656" max="6656" width="15.42578125" style="201" customWidth="1"/>
    <col min="6657" max="6657" width="58.140625" style="201" customWidth="1"/>
    <col min="6658" max="6658" width="8.28515625" style="201" customWidth="1"/>
    <col min="6659" max="6659" width="10.42578125" style="201" customWidth="1"/>
    <col min="6660" max="6660" width="14.7109375" style="201" bestFit="1" customWidth="1"/>
    <col min="6661" max="6661" width="18.85546875" style="201" bestFit="1" customWidth="1"/>
    <col min="6662" max="6662" width="16" style="201" bestFit="1" customWidth="1"/>
    <col min="6663" max="6663" width="14.42578125" style="201" customWidth="1"/>
    <col min="6664" max="6664" width="17" style="201" customWidth="1"/>
    <col min="6665" max="6682" width="15.7109375" style="201" customWidth="1"/>
    <col min="6683" max="6911" width="9.140625" style="201"/>
    <col min="6912" max="6912" width="15.42578125" style="201" customWidth="1"/>
    <col min="6913" max="6913" width="58.140625" style="201" customWidth="1"/>
    <col min="6914" max="6914" width="8.28515625" style="201" customWidth="1"/>
    <col min="6915" max="6915" width="10.42578125" style="201" customWidth="1"/>
    <col min="6916" max="6916" width="14.7109375" style="201" bestFit="1" customWidth="1"/>
    <col min="6917" max="6917" width="18.85546875" style="201" bestFit="1" customWidth="1"/>
    <col min="6918" max="6918" width="16" style="201" bestFit="1" customWidth="1"/>
    <col min="6919" max="6919" width="14.42578125" style="201" customWidth="1"/>
    <col min="6920" max="6920" width="17" style="201" customWidth="1"/>
    <col min="6921" max="6938" width="15.7109375" style="201" customWidth="1"/>
    <col min="6939" max="7167" width="9.140625" style="201"/>
    <col min="7168" max="7168" width="15.42578125" style="201" customWidth="1"/>
    <col min="7169" max="7169" width="58.140625" style="201" customWidth="1"/>
    <col min="7170" max="7170" width="8.28515625" style="201" customWidth="1"/>
    <col min="7171" max="7171" width="10.42578125" style="201" customWidth="1"/>
    <col min="7172" max="7172" width="14.7109375" style="201" bestFit="1" customWidth="1"/>
    <col min="7173" max="7173" width="18.85546875" style="201" bestFit="1" customWidth="1"/>
    <col min="7174" max="7174" width="16" style="201" bestFit="1" customWidth="1"/>
    <col min="7175" max="7175" width="14.42578125" style="201" customWidth="1"/>
    <col min="7176" max="7176" width="17" style="201" customWidth="1"/>
    <col min="7177" max="7194" width="15.7109375" style="201" customWidth="1"/>
    <col min="7195" max="7423" width="9.140625" style="201"/>
    <col min="7424" max="7424" width="15.42578125" style="201" customWidth="1"/>
    <col min="7425" max="7425" width="58.140625" style="201" customWidth="1"/>
    <col min="7426" max="7426" width="8.28515625" style="201" customWidth="1"/>
    <col min="7427" max="7427" width="10.42578125" style="201" customWidth="1"/>
    <col min="7428" max="7428" width="14.7109375" style="201" bestFit="1" customWidth="1"/>
    <col min="7429" max="7429" width="18.85546875" style="201" bestFit="1" customWidth="1"/>
    <col min="7430" max="7430" width="16" style="201" bestFit="1" customWidth="1"/>
    <col min="7431" max="7431" width="14.42578125" style="201" customWidth="1"/>
    <col min="7432" max="7432" width="17" style="201" customWidth="1"/>
    <col min="7433" max="7450" width="15.7109375" style="201" customWidth="1"/>
    <col min="7451" max="7679" width="9.140625" style="201"/>
    <col min="7680" max="7680" width="15.42578125" style="201" customWidth="1"/>
    <col min="7681" max="7681" width="58.140625" style="201" customWidth="1"/>
    <col min="7682" max="7682" width="8.28515625" style="201" customWidth="1"/>
    <col min="7683" max="7683" width="10.42578125" style="201" customWidth="1"/>
    <col min="7684" max="7684" width="14.7109375" style="201" bestFit="1" customWidth="1"/>
    <col min="7685" max="7685" width="18.85546875" style="201" bestFit="1" customWidth="1"/>
    <col min="7686" max="7686" width="16" style="201" bestFit="1" customWidth="1"/>
    <col min="7687" max="7687" width="14.42578125" style="201" customWidth="1"/>
    <col min="7688" max="7688" width="17" style="201" customWidth="1"/>
    <col min="7689" max="7706" width="15.7109375" style="201" customWidth="1"/>
    <col min="7707" max="7935" width="9.140625" style="201"/>
    <col min="7936" max="7936" width="15.42578125" style="201" customWidth="1"/>
    <col min="7937" max="7937" width="58.140625" style="201" customWidth="1"/>
    <col min="7938" max="7938" width="8.28515625" style="201" customWidth="1"/>
    <col min="7939" max="7939" width="10.42578125" style="201" customWidth="1"/>
    <col min="7940" max="7940" width="14.7109375" style="201" bestFit="1" customWidth="1"/>
    <col min="7941" max="7941" width="18.85546875" style="201" bestFit="1" customWidth="1"/>
    <col min="7942" max="7942" width="16" style="201" bestFit="1" customWidth="1"/>
    <col min="7943" max="7943" width="14.42578125" style="201" customWidth="1"/>
    <col min="7944" max="7944" width="17" style="201" customWidth="1"/>
    <col min="7945" max="7962" width="15.7109375" style="201" customWidth="1"/>
    <col min="7963" max="8191" width="9.140625" style="201"/>
    <col min="8192" max="8192" width="15.42578125" style="201" customWidth="1"/>
    <col min="8193" max="8193" width="58.140625" style="201" customWidth="1"/>
    <col min="8194" max="8194" width="8.28515625" style="201" customWidth="1"/>
    <col min="8195" max="8195" width="10.42578125" style="201" customWidth="1"/>
    <col min="8196" max="8196" width="14.7109375" style="201" bestFit="1" customWidth="1"/>
    <col min="8197" max="8197" width="18.85546875" style="201" bestFit="1" customWidth="1"/>
    <col min="8198" max="8198" width="16" style="201" bestFit="1" customWidth="1"/>
    <col min="8199" max="8199" width="14.42578125" style="201" customWidth="1"/>
    <col min="8200" max="8200" width="17" style="201" customWidth="1"/>
    <col min="8201" max="8218" width="15.7109375" style="201" customWidth="1"/>
    <col min="8219" max="8447" width="9.140625" style="201"/>
    <col min="8448" max="8448" width="15.42578125" style="201" customWidth="1"/>
    <col min="8449" max="8449" width="58.140625" style="201" customWidth="1"/>
    <col min="8450" max="8450" width="8.28515625" style="201" customWidth="1"/>
    <col min="8451" max="8451" width="10.42578125" style="201" customWidth="1"/>
    <col min="8452" max="8452" width="14.7109375" style="201" bestFit="1" customWidth="1"/>
    <col min="8453" max="8453" width="18.85546875" style="201" bestFit="1" customWidth="1"/>
    <col min="8454" max="8454" width="16" style="201" bestFit="1" customWidth="1"/>
    <col min="8455" max="8455" width="14.42578125" style="201" customWidth="1"/>
    <col min="8456" max="8456" width="17" style="201" customWidth="1"/>
    <col min="8457" max="8474" width="15.7109375" style="201" customWidth="1"/>
    <col min="8475" max="8703" width="9.140625" style="201"/>
    <col min="8704" max="8704" width="15.42578125" style="201" customWidth="1"/>
    <col min="8705" max="8705" width="58.140625" style="201" customWidth="1"/>
    <col min="8706" max="8706" width="8.28515625" style="201" customWidth="1"/>
    <col min="8707" max="8707" width="10.42578125" style="201" customWidth="1"/>
    <col min="8708" max="8708" width="14.7109375" style="201" bestFit="1" customWidth="1"/>
    <col min="8709" max="8709" width="18.85546875" style="201" bestFit="1" customWidth="1"/>
    <col min="8710" max="8710" width="16" style="201" bestFit="1" customWidth="1"/>
    <col min="8711" max="8711" width="14.42578125" style="201" customWidth="1"/>
    <col min="8712" max="8712" width="17" style="201" customWidth="1"/>
    <col min="8713" max="8730" width="15.7109375" style="201" customWidth="1"/>
    <col min="8731" max="8959" width="9.140625" style="201"/>
    <col min="8960" max="8960" width="15.42578125" style="201" customWidth="1"/>
    <col min="8961" max="8961" width="58.140625" style="201" customWidth="1"/>
    <col min="8962" max="8962" width="8.28515625" style="201" customWidth="1"/>
    <col min="8963" max="8963" width="10.42578125" style="201" customWidth="1"/>
    <col min="8964" max="8964" width="14.7109375" style="201" bestFit="1" customWidth="1"/>
    <col min="8965" max="8965" width="18.85546875" style="201" bestFit="1" customWidth="1"/>
    <col min="8966" max="8966" width="16" style="201" bestFit="1" customWidth="1"/>
    <col min="8967" max="8967" width="14.42578125" style="201" customWidth="1"/>
    <col min="8968" max="8968" width="17" style="201" customWidth="1"/>
    <col min="8969" max="8986" width="15.7109375" style="201" customWidth="1"/>
    <col min="8987" max="9215" width="9.140625" style="201"/>
    <col min="9216" max="9216" width="15.42578125" style="201" customWidth="1"/>
    <col min="9217" max="9217" width="58.140625" style="201" customWidth="1"/>
    <col min="9218" max="9218" width="8.28515625" style="201" customWidth="1"/>
    <col min="9219" max="9219" width="10.42578125" style="201" customWidth="1"/>
    <col min="9220" max="9220" width="14.7109375" style="201" bestFit="1" customWidth="1"/>
    <col min="9221" max="9221" width="18.85546875" style="201" bestFit="1" customWidth="1"/>
    <col min="9222" max="9222" width="16" style="201" bestFit="1" customWidth="1"/>
    <col min="9223" max="9223" width="14.42578125" style="201" customWidth="1"/>
    <col min="9224" max="9224" width="17" style="201" customWidth="1"/>
    <col min="9225" max="9242" width="15.7109375" style="201" customWidth="1"/>
    <col min="9243" max="9471" width="9.140625" style="201"/>
    <col min="9472" max="9472" width="15.42578125" style="201" customWidth="1"/>
    <col min="9473" max="9473" width="58.140625" style="201" customWidth="1"/>
    <col min="9474" max="9474" width="8.28515625" style="201" customWidth="1"/>
    <col min="9475" max="9475" width="10.42578125" style="201" customWidth="1"/>
    <col min="9476" max="9476" width="14.7109375" style="201" bestFit="1" customWidth="1"/>
    <col min="9477" max="9477" width="18.85546875" style="201" bestFit="1" customWidth="1"/>
    <col min="9478" max="9478" width="16" style="201" bestFit="1" customWidth="1"/>
    <col min="9479" max="9479" width="14.42578125" style="201" customWidth="1"/>
    <col min="9480" max="9480" width="17" style="201" customWidth="1"/>
    <col min="9481" max="9498" width="15.7109375" style="201" customWidth="1"/>
    <col min="9499" max="9727" width="9.140625" style="201"/>
    <col min="9728" max="9728" width="15.42578125" style="201" customWidth="1"/>
    <col min="9729" max="9729" width="58.140625" style="201" customWidth="1"/>
    <col min="9730" max="9730" width="8.28515625" style="201" customWidth="1"/>
    <col min="9731" max="9731" width="10.42578125" style="201" customWidth="1"/>
    <col min="9732" max="9732" width="14.7109375" style="201" bestFit="1" customWidth="1"/>
    <col min="9733" max="9733" width="18.85546875" style="201" bestFit="1" customWidth="1"/>
    <col min="9734" max="9734" width="16" style="201" bestFit="1" customWidth="1"/>
    <col min="9735" max="9735" width="14.42578125" style="201" customWidth="1"/>
    <col min="9736" max="9736" width="17" style="201" customWidth="1"/>
    <col min="9737" max="9754" width="15.7109375" style="201" customWidth="1"/>
    <col min="9755" max="9983" width="9.140625" style="201"/>
    <col min="9984" max="9984" width="15.42578125" style="201" customWidth="1"/>
    <col min="9985" max="9985" width="58.140625" style="201" customWidth="1"/>
    <col min="9986" max="9986" width="8.28515625" style="201" customWidth="1"/>
    <col min="9987" max="9987" width="10.42578125" style="201" customWidth="1"/>
    <col min="9988" max="9988" width="14.7109375" style="201" bestFit="1" customWidth="1"/>
    <col min="9989" max="9989" width="18.85546875" style="201" bestFit="1" customWidth="1"/>
    <col min="9990" max="9990" width="16" style="201" bestFit="1" customWidth="1"/>
    <col min="9991" max="9991" width="14.42578125" style="201" customWidth="1"/>
    <col min="9992" max="9992" width="17" style="201" customWidth="1"/>
    <col min="9993" max="10010" width="15.7109375" style="201" customWidth="1"/>
    <col min="10011" max="10239" width="9.140625" style="201"/>
    <col min="10240" max="10240" width="15.42578125" style="201" customWidth="1"/>
    <col min="10241" max="10241" width="58.140625" style="201" customWidth="1"/>
    <col min="10242" max="10242" width="8.28515625" style="201" customWidth="1"/>
    <col min="10243" max="10243" width="10.42578125" style="201" customWidth="1"/>
    <col min="10244" max="10244" width="14.7109375" style="201" bestFit="1" customWidth="1"/>
    <col min="10245" max="10245" width="18.85546875" style="201" bestFit="1" customWidth="1"/>
    <col min="10246" max="10246" width="16" style="201" bestFit="1" customWidth="1"/>
    <col min="10247" max="10247" width="14.42578125" style="201" customWidth="1"/>
    <col min="10248" max="10248" width="17" style="201" customWidth="1"/>
    <col min="10249" max="10266" width="15.7109375" style="201" customWidth="1"/>
    <col min="10267" max="10495" width="9.140625" style="201"/>
    <col min="10496" max="10496" width="15.42578125" style="201" customWidth="1"/>
    <col min="10497" max="10497" width="58.140625" style="201" customWidth="1"/>
    <col min="10498" max="10498" width="8.28515625" style="201" customWidth="1"/>
    <col min="10499" max="10499" width="10.42578125" style="201" customWidth="1"/>
    <col min="10500" max="10500" width="14.7109375" style="201" bestFit="1" customWidth="1"/>
    <col min="10501" max="10501" width="18.85546875" style="201" bestFit="1" customWidth="1"/>
    <col min="10502" max="10502" width="16" style="201" bestFit="1" customWidth="1"/>
    <col min="10503" max="10503" width="14.42578125" style="201" customWidth="1"/>
    <col min="10504" max="10504" width="17" style="201" customWidth="1"/>
    <col min="10505" max="10522" width="15.7109375" style="201" customWidth="1"/>
    <col min="10523" max="10751" width="9.140625" style="201"/>
    <col min="10752" max="10752" width="15.42578125" style="201" customWidth="1"/>
    <col min="10753" max="10753" width="58.140625" style="201" customWidth="1"/>
    <col min="10754" max="10754" width="8.28515625" style="201" customWidth="1"/>
    <col min="10755" max="10755" width="10.42578125" style="201" customWidth="1"/>
    <col min="10756" max="10756" width="14.7109375" style="201" bestFit="1" customWidth="1"/>
    <col min="10757" max="10757" width="18.85546875" style="201" bestFit="1" customWidth="1"/>
    <col min="10758" max="10758" width="16" style="201" bestFit="1" customWidth="1"/>
    <col min="10759" max="10759" width="14.42578125" style="201" customWidth="1"/>
    <col min="10760" max="10760" width="17" style="201" customWidth="1"/>
    <col min="10761" max="10778" width="15.7109375" style="201" customWidth="1"/>
    <col min="10779" max="11007" width="9.140625" style="201"/>
    <col min="11008" max="11008" width="15.42578125" style="201" customWidth="1"/>
    <col min="11009" max="11009" width="58.140625" style="201" customWidth="1"/>
    <col min="11010" max="11010" width="8.28515625" style="201" customWidth="1"/>
    <col min="11011" max="11011" width="10.42578125" style="201" customWidth="1"/>
    <col min="11012" max="11012" width="14.7109375" style="201" bestFit="1" customWidth="1"/>
    <col min="11013" max="11013" width="18.85546875" style="201" bestFit="1" customWidth="1"/>
    <col min="11014" max="11014" width="16" style="201" bestFit="1" customWidth="1"/>
    <col min="11015" max="11015" width="14.42578125" style="201" customWidth="1"/>
    <col min="11016" max="11016" width="17" style="201" customWidth="1"/>
    <col min="11017" max="11034" width="15.7109375" style="201" customWidth="1"/>
    <col min="11035" max="11263" width="9.140625" style="201"/>
    <col min="11264" max="11264" width="15.42578125" style="201" customWidth="1"/>
    <col min="11265" max="11265" width="58.140625" style="201" customWidth="1"/>
    <col min="11266" max="11266" width="8.28515625" style="201" customWidth="1"/>
    <col min="11267" max="11267" width="10.42578125" style="201" customWidth="1"/>
    <col min="11268" max="11268" width="14.7109375" style="201" bestFit="1" customWidth="1"/>
    <col min="11269" max="11269" width="18.85546875" style="201" bestFit="1" customWidth="1"/>
    <col min="11270" max="11270" width="16" style="201" bestFit="1" customWidth="1"/>
    <col min="11271" max="11271" width="14.42578125" style="201" customWidth="1"/>
    <col min="11272" max="11272" width="17" style="201" customWidth="1"/>
    <col min="11273" max="11290" width="15.7109375" style="201" customWidth="1"/>
    <col min="11291" max="11519" width="9.140625" style="201"/>
    <col min="11520" max="11520" width="15.42578125" style="201" customWidth="1"/>
    <col min="11521" max="11521" width="58.140625" style="201" customWidth="1"/>
    <col min="11522" max="11522" width="8.28515625" style="201" customWidth="1"/>
    <col min="11523" max="11523" width="10.42578125" style="201" customWidth="1"/>
    <col min="11524" max="11524" width="14.7109375" style="201" bestFit="1" customWidth="1"/>
    <col min="11525" max="11525" width="18.85546875" style="201" bestFit="1" customWidth="1"/>
    <col min="11526" max="11526" width="16" style="201" bestFit="1" customWidth="1"/>
    <col min="11527" max="11527" width="14.42578125" style="201" customWidth="1"/>
    <col min="11528" max="11528" width="17" style="201" customWidth="1"/>
    <col min="11529" max="11546" width="15.7109375" style="201" customWidth="1"/>
    <col min="11547" max="11775" width="9.140625" style="201"/>
    <col min="11776" max="11776" width="15.42578125" style="201" customWidth="1"/>
    <col min="11777" max="11777" width="58.140625" style="201" customWidth="1"/>
    <col min="11778" max="11778" width="8.28515625" style="201" customWidth="1"/>
    <col min="11779" max="11779" width="10.42578125" style="201" customWidth="1"/>
    <col min="11780" max="11780" width="14.7109375" style="201" bestFit="1" customWidth="1"/>
    <col min="11781" max="11781" width="18.85546875" style="201" bestFit="1" customWidth="1"/>
    <col min="11782" max="11782" width="16" style="201" bestFit="1" customWidth="1"/>
    <col min="11783" max="11783" width="14.42578125" style="201" customWidth="1"/>
    <col min="11784" max="11784" width="17" style="201" customWidth="1"/>
    <col min="11785" max="11802" width="15.7109375" style="201" customWidth="1"/>
    <col min="11803" max="12031" width="9.140625" style="201"/>
    <col min="12032" max="12032" width="15.42578125" style="201" customWidth="1"/>
    <col min="12033" max="12033" width="58.140625" style="201" customWidth="1"/>
    <col min="12034" max="12034" width="8.28515625" style="201" customWidth="1"/>
    <col min="12035" max="12035" width="10.42578125" style="201" customWidth="1"/>
    <col min="12036" max="12036" width="14.7109375" style="201" bestFit="1" customWidth="1"/>
    <col min="12037" max="12037" width="18.85546875" style="201" bestFit="1" customWidth="1"/>
    <col min="12038" max="12038" width="16" style="201" bestFit="1" customWidth="1"/>
    <col min="12039" max="12039" width="14.42578125" style="201" customWidth="1"/>
    <col min="12040" max="12040" width="17" style="201" customWidth="1"/>
    <col min="12041" max="12058" width="15.7109375" style="201" customWidth="1"/>
    <col min="12059" max="12287" width="9.140625" style="201"/>
    <col min="12288" max="12288" width="15.42578125" style="201" customWidth="1"/>
    <col min="12289" max="12289" width="58.140625" style="201" customWidth="1"/>
    <col min="12290" max="12290" width="8.28515625" style="201" customWidth="1"/>
    <col min="12291" max="12291" width="10.42578125" style="201" customWidth="1"/>
    <col min="12292" max="12292" width="14.7109375" style="201" bestFit="1" customWidth="1"/>
    <col min="12293" max="12293" width="18.85546875" style="201" bestFit="1" customWidth="1"/>
    <col min="12294" max="12294" width="16" style="201" bestFit="1" customWidth="1"/>
    <col min="12295" max="12295" width="14.42578125" style="201" customWidth="1"/>
    <col min="12296" max="12296" width="17" style="201" customWidth="1"/>
    <col min="12297" max="12314" width="15.7109375" style="201" customWidth="1"/>
    <col min="12315" max="12543" width="9.140625" style="201"/>
    <col min="12544" max="12544" width="15.42578125" style="201" customWidth="1"/>
    <col min="12545" max="12545" width="58.140625" style="201" customWidth="1"/>
    <col min="12546" max="12546" width="8.28515625" style="201" customWidth="1"/>
    <col min="12547" max="12547" width="10.42578125" style="201" customWidth="1"/>
    <col min="12548" max="12548" width="14.7109375" style="201" bestFit="1" customWidth="1"/>
    <col min="12549" max="12549" width="18.85546875" style="201" bestFit="1" customWidth="1"/>
    <col min="12550" max="12550" width="16" style="201" bestFit="1" customWidth="1"/>
    <col min="12551" max="12551" width="14.42578125" style="201" customWidth="1"/>
    <col min="12552" max="12552" width="17" style="201" customWidth="1"/>
    <col min="12553" max="12570" width="15.7109375" style="201" customWidth="1"/>
    <col min="12571" max="12799" width="9.140625" style="201"/>
    <col min="12800" max="12800" width="15.42578125" style="201" customWidth="1"/>
    <col min="12801" max="12801" width="58.140625" style="201" customWidth="1"/>
    <col min="12802" max="12802" width="8.28515625" style="201" customWidth="1"/>
    <col min="12803" max="12803" width="10.42578125" style="201" customWidth="1"/>
    <col min="12804" max="12804" width="14.7109375" style="201" bestFit="1" customWidth="1"/>
    <col min="12805" max="12805" width="18.85546875" style="201" bestFit="1" customWidth="1"/>
    <col min="12806" max="12806" width="16" style="201" bestFit="1" customWidth="1"/>
    <col min="12807" max="12807" width="14.42578125" style="201" customWidth="1"/>
    <col min="12808" max="12808" width="17" style="201" customWidth="1"/>
    <col min="12809" max="12826" width="15.7109375" style="201" customWidth="1"/>
    <col min="12827" max="13055" width="9.140625" style="201"/>
    <col min="13056" max="13056" width="15.42578125" style="201" customWidth="1"/>
    <col min="13057" max="13057" width="58.140625" style="201" customWidth="1"/>
    <col min="13058" max="13058" width="8.28515625" style="201" customWidth="1"/>
    <col min="13059" max="13059" width="10.42578125" style="201" customWidth="1"/>
    <col min="13060" max="13060" width="14.7109375" style="201" bestFit="1" customWidth="1"/>
    <col min="13061" max="13061" width="18.85546875" style="201" bestFit="1" customWidth="1"/>
    <col min="13062" max="13062" width="16" style="201" bestFit="1" customWidth="1"/>
    <col min="13063" max="13063" width="14.42578125" style="201" customWidth="1"/>
    <col min="13064" max="13064" width="17" style="201" customWidth="1"/>
    <col min="13065" max="13082" width="15.7109375" style="201" customWidth="1"/>
    <col min="13083" max="13311" width="9.140625" style="201"/>
    <col min="13312" max="13312" width="15.42578125" style="201" customWidth="1"/>
    <col min="13313" max="13313" width="58.140625" style="201" customWidth="1"/>
    <col min="13314" max="13314" width="8.28515625" style="201" customWidth="1"/>
    <col min="13315" max="13315" width="10.42578125" style="201" customWidth="1"/>
    <col min="13316" max="13316" width="14.7109375" style="201" bestFit="1" customWidth="1"/>
    <col min="13317" max="13317" width="18.85546875" style="201" bestFit="1" customWidth="1"/>
    <col min="13318" max="13318" width="16" style="201" bestFit="1" customWidth="1"/>
    <col min="13319" max="13319" width="14.42578125" style="201" customWidth="1"/>
    <col min="13320" max="13320" width="17" style="201" customWidth="1"/>
    <col min="13321" max="13338" width="15.7109375" style="201" customWidth="1"/>
    <col min="13339" max="13567" width="9.140625" style="201"/>
    <col min="13568" max="13568" width="15.42578125" style="201" customWidth="1"/>
    <col min="13569" max="13569" width="58.140625" style="201" customWidth="1"/>
    <col min="13570" max="13570" width="8.28515625" style="201" customWidth="1"/>
    <col min="13571" max="13571" width="10.42578125" style="201" customWidth="1"/>
    <col min="13572" max="13572" width="14.7109375" style="201" bestFit="1" customWidth="1"/>
    <col min="13573" max="13573" width="18.85546875" style="201" bestFit="1" customWidth="1"/>
    <col min="13574" max="13574" width="16" style="201" bestFit="1" customWidth="1"/>
    <col min="13575" max="13575" width="14.42578125" style="201" customWidth="1"/>
    <col min="13576" max="13576" width="17" style="201" customWidth="1"/>
    <col min="13577" max="13594" width="15.7109375" style="201" customWidth="1"/>
    <col min="13595" max="13823" width="9.140625" style="201"/>
    <col min="13824" max="13824" width="15.42578125" style="201" customWidth="1"/>
    <col min="13825" max="13825" width="58.140625" style="201" customWidth="1"/>
    <col min="13826" max="13826" width="8.28515625" style="201" customWidth="1"/>
    <col min="13827" max="13827" width="10.42578125" style="201" customWidth="1"/>
    <col min="13828" max="13828" width="14.7109375" style="201" bestFit="1" customWidth="1"/>
    <col min="13829" max="13829" width="18.85546875" style="201" bestFit="1" customWidth="1"/>
    <col min="13830" max="13830" width="16" style="201" bestFit="1" customWidth="1"/>
    <col min="13831" max="13831" width="14.42578125" style="201" customWidth="1"/>
    <col min="13832" max="13832" width="17" style="201" customWidth="1"/>
    <col min="13833" max="13850" width="15.7109375" style="201" customWidth="1"/>
    <col min="13851" max="14079" width="9.140625" style="201"/>
    <col min="14080" max="14080" width="15.42578125" style="201" customWidth="1"/>
    <col min="14081" max="14081" width="58.140625" style="201" customWidth="1"/>
    <col min="14082" max="14082" width="8.28515625" style="201" customWidth="1"/>
    <col min="14083" max="14083" width="10.42578125" style="201" customWidth="1"/>
    <col min="14084" max="14084" width="14.7109375" style="201" bestFit="1" customWidth="1"/>
    <col min="14085" max="14085" width="18.85546875" style="201" bestFit="1" customWidth="1"/>
    <col min="14086" max="14086" width="16" style="201" bestFit="1" customWidth="1"/>
    <col min="14087" max="14087" width="14.42578125" style="201" customWidth="1"/>
    <col min="14088" max="14088" width="17" style="201" customWidth="1"/>
    <col min="14089" max="14106" width="15.7109375" style="201" customWidth="1"/>
    <col min="14107" max="14335" width="9.140625" style="201"/>
    <col min="14336" max="14336" width="15.42578125" style="201" customWidth="1"/>
    <col min="14337" max="14337" width="58.140625" style="201" customWidth="1"/>
    <col min="14338" max="14338" width="8.28515625" style="201" customWidth="1"/>
    <col min="14339" max="14339" width="10.42578125" style="201" customWidth="1"/>
    <col min="14340" max="14340" width="14.7109375" style="201" bestFit="1" customWidth="1"/>
    <col min="14341" max="14341" width="18.85546875" style="201" bestFit="1" customWidth="1"/>
    <col min="14342" max="14342" width="16" style="201" bestFit="1" customWidth="1"/>
    <col min="14343" max="14343" width="14.42578125" style="201" customWidth="1"/>
    <col min="14344" max="14344" width="17" style="201" customWidth="1"/>
    <col min="14345" max="14362" width="15.7109375" style="201" customWidth="1"/>
    <col min="14363" max="14591" width="9.140625" style="201"/>
    <col min="14592" max="14592" width="15.42578125" style="201" customWidth="1"/>
    <col min="14593" max="14593" width="58.140625" style="201" customWidth="1"/>
    <col min="14594" max="14594" width="8.28515625" style="201" customWidth="1"/>
    <col min="14595" max="14595" width="10.42578125" style="201" customWidth="1"/>
    <col min="14596" max="14596" width="14.7109375" style="201" bestFit="1" customWidth="1"/>
    <col min="14597" max="14597" width="18.85546875" style="201" bestFit="1" customWidth="1"/>
    <col min="14598" max="14598" width="16" style="201" bestFit="1" customWidth="1"/>
    <col min="14599" max="14599" width="14.42578125" style="201" customWidth="1"/>
    <col min="14600" max="14600" width="17" style="201" customWidth="1"/>
    <col min="14601" max="14618" width="15.7109375" style="201" customWidth="1"/>
    <col min="14619" max="14847" width="9.140625" style="201"/>
    <col min="14848" max="14848" width="15.42578125" style="201" customWidth="1"/>
    <col min="14849" max="14849" width="58.140625" style="201" customWidth="1"/>
    <col min="14850" max="14850" width="8.28515625" style="201" customWidth="1"/>
    <col min="14851" max="14851" width="10.42578125" style="201" customWidth="1"/>
    <col min="14852" max="14852" width="14.7109375" style="201" bestFit="1" customWidth="1"/>
    <col min="14853" max="14853" width="18.85546875" style="201" bestFit="1" customWidth="1"/>
    <col min="14854" max="14854" width="16" style="201" bestFit="1" customWidth="1"/>
    <col min="14855" max="14855" width="14.42578125" style="201" customWidth="1"/>
    <col min="14856" max="14856" width="17" style="201" customWidth="1"/>
    <col min="14857" max="14874" width="15.7109375" style="201" customWidth="1"/>
    <col min="14875" max="15103" width="9.140625" style="201"/>
    <col min="15104" max="15104" width="15.42578125" style="201" customWidth="1"/>
    <col min="15105" max="15105" width="58.140625" style="201" customWidth="1"/>
    <col min="15106" max="15106" width="8.28515625" style="201" customWidth="1"/>
    <col min="15107" max="15107" width="10.42578125" style="201" customWidth="1"/>
    <col min="15108" max="15108" width="14.7109375" style="201" bestFit="1" customWidth="1"/>
    <col min="15109" max="15109" width="18.85546875" style="201" bestFit="1" customWidth="1"/>
    <col min="15110" max="15110" width="16" style="201" bestFit="1" customWidth="1"/>
    <col min="15111" max="15111" width="14.42578125" style="201" customWidth="1"/>
    <col min="15112" max="15112" width="17" style="201" customWidth="1"/>
    <col min="15113" max="15130" width="15.7109375" style="201" customWidth="1"/>
    <col min="15131" max="15359" width="9.140625" style="201"/>
    <col min="15360" max="15360" width="15.42578125" style="201" customWidth="1"/>
    <col min="15361" max="15361" width="58.140625" style="201" customWidth="1"/>
    <col min="15362" max="15362" width="8.28515625" style="201" customWidth="1"/>
    <col min="15363" max="15363" width="10.42578125" style="201" customWidth="1"/>
    <col min="15364" max="15364" width="14.7109375" style="201" bestFit="1" customWidth="1"/>
    <col min="15365" max="15365" width="18.85546875" style="201" bestFit="1" customWidth="1"/>
    <col min="15366" max="15366" width="16" style="201" bestFit="1" customWidth="1"/>
    <col min="15367" max="15367" width="14.42578125" style="201" customWidth="1"/>
    <col min="15368" max="15368" width="17" style="201" customWidth="1"/>
    <col min="15369" max="15386" width="15.7109375" style="201" customWidth="1"/>
    <col min="15387" max="15615" width="9.140625" style="201"/>
    <col min="15616" max="15616" width="15.42578125" style="201" customWidth="1"/>
    <col min="15617" max="15617" width="58.140625" style="201" customWidth="1"/>
    <col min="15618" max="15618" width="8.28515625" style="201" customWidth="1"/>
    <col min="15619" max="15619" width="10.42578125" style="201" customWidth="1"/>
    <col min="15620" max="15620" width="14.7109375" style="201" bestFit="1" customWidth="1"/>
    <col min="15621" max="15621" width="18.85546875" style="201" bestFit="1" customWidth="1"/>
    <col min="15622" max="15622" width="16" style="201" bestFit="1" customWidth="1"/>
    <col min="15623" max="15623" width="14.42578125" style="201" customWidth="1"/>
    <col min="15624" max="15624" width="17" style="201" customWidth="1"/>
    <col min="15625" max="15642" width="15.7109375" style="201" customWidth="1"/>
    <col min="15643" max="15871" width="9.140625" style="201"/>
    <col min="15872" max="15872" width="15.42578125" style="201" customWidth="1"/>
    <col min="15873" max="15873" width="58.140625" style="201" customWidth="1"/>
    <col min="15874" max="15874" width="8.28515625" style="201" customWidth="1"/>
    <col min="15875" max="15875" width="10.42578125" style="201" customWidth="1"/>
    <col min="15876" max="15876" width="14.7109375" style="201" bestFit="1" customWidth="1"/>
    <col min="15877" max="15877" width="18.85546875" style="201" bestFit="1" customWidth="1"/>
    <col min="15878" max="15878" width="16" style="201" bestFit="1" customWidth="1"/>
    <col min="15879" max="15879" width="14.42578125" style="201" customWidth="1"/>
    <col min="15880" max="15880" width="17" style="201" customWidth="1"/>
    <col min="15881" max="15898" width="15.7109375" style="201" customWidth="1"/>
    <col min="15899" max="16127" width="9.140625" style="201"/>
    <col min="16128" max="16128" width="15.42578125" style="201" customWidth="1"/>
    <col min="16129" max="16129" width="58.140625" style="201" customWidth="1"/>
    <col min="16130" max="16130" width="8.28515625" style="201" customWidth="1"/>
    <col min="16131" max="16131" width="10.42578125" style="201" customWidth="1"/>
    <col min="16132" max="16132" width="14.7109375" style="201" bestFit="1" customWidth="1"/>
    <col min="16133" max="16133" width="18.85546875" style="201" bestFit="1" customWidth="1"/>
    <col min="16134" max="16134" width="16" style="201" bestFit="1" customWidth="1"/>
    <col min="16135" max="16135" width="14.42578125" style="201" customWidth="1"/>
    <col min="16136" max="16136" width="17" style="201" customWidth="1"/>
    <col min="16137" max="16154" width="15.7109375" style="201" customWidth="1"/>
    <col min="16155" max="16384" width="9.140625" style="201"/>
  </cols>
  <sheetData>
    <row r="1" spans="1:39" ht="39.950000000000003" customHeight="1">
      <c r="A1" s="496" t="s">
        <v>419</v>
      </c>
      <c r="B1" s="496"/>
      <c r="C1" s="496"/>
      <c r="D1" s="496"/>
      <c r="E1" s="496"/>
      <c r="F1" s="496"/>
      <c r="G1" s="405"/>
      <c r="H1" s="405"/>
      <c r="J1" s="198"/>
      <c r="K1" s="199"/>
      <c r="L1" s="199"/>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row>
    <row r="2" spans="1:39" ht="39.950000000000003" customHeight="1">
      <c r="A2" s="497" t="s">
        <v>427</v>
      </c>
      <c r="B2" s="497"/>
      <c r="C2" s="497"/>
      <c r="D2" s="497"/>
      <c r="E2" s="497"/>
      <c r="F2" s="497"/>
      <c r="G2" s="406"/>
      <c r="H2" s="406"/>
      <c r="I2" s="410"/>
      <c r="J2" s="198"/>
      <c r="K2" s="199"/>
      <c r="L2" s="199"/>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row>
    <row r="3" spans="1:39" ht="18" customHeight="1">
      <c r="A3" s="407"/>
      <c r="B3" s="407"/>
      <c r="C3" s="407"/>
      <c r="D3" s="407"/>
      <c r="E3" s="500" t="s">
        <v>565</v>
      </c>
      <c r="F3" s="500"/>
      <c r="G3" s="500"/>
      <c r="H3" s="500"/>
      <c r="J3" s="198"/>
      <c r="K3" s="199"/>
      <c r="L3" s="199"/>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row>
    <row r="4" spans="1:39" ht="18" customHeight="1">
      <c r="A4" s="498" t="s">
        <v>568</v>
      </c>
      <c r="B4" s="498"/>
      <c r="C4" s="498"/>
      <c r="D4" s="498"/>
      <c r="E4" s="500" t="s">
        <v>566</v>
      </c>
      <c r="F4" s="500"/>
      <c r="G4" s="500"/>
      <c r="H4" s="500"/>
      <c r="J4" s="198"/>
      <c r="K4" s="199"/>
      <c r="L4" s="199"/>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row>
    <row r="5" spans="1:39" ht="18" customHeight="1">
      <c r="A5" s="499" t="s">
        <v>559</v>
      </c>
      <c r="B5" s="499"/>
      <c r="C5" s="499"/>
      <c r="D5" s="499"/>
      <c r="E5" s="495" t="s">
        <v>847</v>
      </c>
      <c r="F5" s="495"/>
      <c r="G5" s="495"/>
      <c r="H5" s="495"/>
      <c r="J5" s="198"/>
      <c r="K5" s="199"/>
      <c r="L5" s="199"/>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row>
    <row r="6" spans="1:39" ht="18" customHeight="1">
      <c r="A6" s="408"/>
      <c r="B6" s="408"/>
      <c r="C6" s="408"/>
      <c r="D6" s="408"/>
      <c r="E6" s="495" t="s">
        <v>1223</v>
      </c>
      <c r="F6" s="495"/>
      <c r="G6" s="495"/>
      <c r="H6" s="495"/>
      <c r="J6" s="198"/>
      <c r="K6" s="199"/>
      <c r="L6" s="199"/>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row>
    <row r="7" spans="1:39" ht="18" customHeight="1">
      <c r="A7" s="408"/>
      <c r="B7" s="408"/>
      <c r="C7" s="408"/>
      <c r="D7" s="408"/>
      <c r="E7" s="490" t="s">
        <v>567</v>
      </c>
      <c r="F7" s="490"/>
      <c r="G7" s="490"/>
      <c r="H7" s="490"/>
      <c r="J7" s="198"/>
      <c r="K7" s="199"/>
      <c r="L7" s="199"/>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row>
    <row r="8" spans="1:39">
      <c r="A8" s="494" t="s">
        <v>426</v>
      </c>
      <c r="B8" s="494"/>
      <c r="C8" s="494"/>
      <c r="D8" s="494"/>
      <c r="E8" s="494"/>
      <c r="F8" s="494"/>
      <c r="G8" s="494"/>
      <c r="H8" s="494"/>
      <c r="J8" s="198"/>
      <c r="K8" s="199"/>
      <c r="L8" s="199"/>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row>
    <row r="9" spans="1:39" ht="30">
      <c r="A9" s="377" t="s">
        <v>288</v>
      </c>
      <c r="B9" s="378" t="s">
        <v>121</v>
      </c>
      <c r="C9" s="378" t="s">
        <v>289</v>
      </c>
      <c r="D9" s="379" t="s">
        <v>124</v>
      </c>
      <c r="E9" s="380" t="s">
        <v>399</v>
      </c>
      <c r="F9" s="381" t="s">
        <v>400</v>
      </c>
      <c r="G9" s="382" t="s">
        <v>290</v>
      </c>
      <c r="H9" s="383" t="s">
        <v>7</v>
      </c>
      <c r="I9" s="202"/>
      <c r="J9" s="493"/>
      <c r="K9" s="493"/>
      <c r="L9" s="199"/>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row>
    <row r="10" spans="1:39" ht="23.25">
      <c r="A10" s="384"/>
      <c r="B10" s="384"/>
      <c r="C10" s="384"/>
      <c r="D10" s="385"/>
      <c r="E10" s="386"/>
      <c r="F10" s="387"/>
      <c r="G10" s="387"/>
      <c r="H10" s="387"/>
      <c r="I10" s="202"/>
      <c r="J10" s="354"/>
      <c r="K10" s="354"/>
      <c r="L10" s="199"/>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row>
    <row r="11" spans="1:39" ht="23.25">
      <c r="A11" s="362" t="s">
        <v>129</v>
      </c>
      <c r="B11" s="363" t="s">
        <v>20</v>
      </c>
      <c r="C11" s="364"/>
      <c r="D11" s="365"/>
      <c r="E11" s="365"/>
      <c r="F11" s="366"/>
      <c r="G11" s="355"/>
      <c r="H11" s="356"/>
      <c r="I11" s="202"/>
      <c r="J11" s="354"/>
      <c r="K11" s="354"/>
      <c r="L11" s="199"/>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row>
    <row r="12" spans="1:39" ht="23.25">
      <c r="A12" s="367" t="s">
        <v>434</v>
      </c>
      <c r="B12" s="368" t="s">
        <v>569</v>
      </c>
      <c r="C12" s="390"/>
      <c r="D12" s="391"/>
      <c r="E12" s="392"/>
      <c r="F12" s="392"/>
      <c r="G12" s="357"/>
      <c r="H12" s="357"/>
      <c r="I12" s="202"/>
      <c r="J12" s="354"/>
      <c r="K12" s="354"/>
      <c r="L12" s="199"/>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row>
    <row r="13" spans="1:39" ht="28.5">
      <c r="A13" s="388" t="s">
        <v>435</v>
      </c>
      <c r="B13" s="389" t="s">
        <v>1251</v>
      </c>
      <c r="C13" s="390" t="s">
        <v>14</v>
      </c>
      <c r="D13" s="391">
        <v>8</v>
      </c>
      <c r="E13" s="392"/>
      <c r="F13" s="392"/>
      <c r="G13" s="357" t="s">
        <v>73</v>
      </c>
      <c r="H13" s="358">
        <v>20305</v>
      </c>
      <c r="I13" s="202"/>
      <c r="J13" s="354"/>
      <c r="K13" s="354"/>
      <c r="L13" s="199"/>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row>
    <row r="14" spans="1:39" ht="23.25">
      <c r="A14" s="388" t="s">
        <v>436</v>
      </c>
      <c r="B14" s="389" t="s">
        <v>556</v>
      </c>
      <c r="C14" s="390" t="s">
        <v>14</v>
      </c>
      <c r="D14" s="391">
        <v>510.69999999999993</v>
      </c>
      <c r="E14" s="392"/>
      <c r="F14" s="392"/>
      <c r="G14" s="357" t="s">
        <v>73</v>
      </c>
      <c r="H14" s="358">
        <v>10501</v>
      </c>
      <c r="I14" s="202"/>
      <c r="J14" s="354"/>
      <c r="K14" s="354"/>
      <c r="L14" s="199"/>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row>
    <row r="15" spans="1:39" ht="57">
      <c r="A15" s="388" t="s">
        <v>437</v>
      </c>
      <c r="B15" s="389" t="s">
        <v>1252</v>
      </c>
      <c r="C15" s="390" t="s">
        <v>320</v>
      </c>
      <c r="D15" s="391">
        <v>0.24000000000000002</v>
      </c>
      <c r="E15" s="392"/>
      <c r="F15" s="392"/>
      <c r="G15" s="357" t="s">
        <v>73</v>
      </c>
      <c r="H15" s="358">
        <v>10512</v>
      </c>
      <c r="I15" s="202"/>
      <c r="J15" s="354"/>
      <c r="K15" s="354"/>
      <c r="L15" s="199"/>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row>
    <row r="16" spans="1:39" ht="85.5">
      <c r="A16" s="388" t="s">
        <v>438</v>
      </c>
      <c r="B16" s="389" t="s">
        <v>421</v>
      </c>
      <c r="C16" s="390" t="s">
        <v>14</v>
      </c>
      <c r="D16" s="391">
        <v>215.9</v>
      </c>
      <c r="E16" s="392"/>
      <c r="F16" s="392"/>
      <c r="G16" s="357" t="s">
        <v>401</v>
      </c>
      <c r="H16" s="358" t="s">
        <v>428</v>
      </c>
      <c r="I16" s="202"/>
      <c r="J16" s="354"/>
      <c r="K16" s="354"/>
      <c r="L16" s="199"/>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row>
    <row r="17" spans="1:39" ht="74.25" customHeight="1">
      <c r="A17" s="388" t="s">
        <v>439</v>
      </c>
      <c r="B17" s="389" t="s">
        <v>1253</v>
      </c>
      <c r="C17" s="390" t="s">
        <v>14</v>
      </c>
      <c r="D17" s="391">
        <v>10.9</v>
      </c>
      <c r="E17" s="392"/>
      <c r="F17" s="392"/>
      <c r="G17" s="357" t="s">
        <v>73</v>
      </c>
      <c r="H17" s="358">
        <v>20902</v>
      </c>
      <c r="I17" s="202"/>
      <c r="J17" s="354"/>
      <c r="K17" s="354"/>
      <c r="L17" s="199"/>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row>
    <row r="18" spans="1:39" ht="85.5">
      <c r="A18" s="388" t="s">
        <v>440</v>
      </c>
      <c r="B18" s="389" t="s">
        <v>1254</v>
      </c>
      <c r="C18" s="390" t="s">
        <v>14</v>
      </c>
      <c r="D18" s="391">
        <v>10.9</v>
      </c>
      <c r="E18" s="392"/>
      <c r="F18" s="392"/>
      <c r="G18" s="357" t="s">
        <v>73</v>
      </c>
      <c r="H18" s="358">
        <v>20903</v>
      </c>
      <c r="I18" s="202"/>
      <c r="J18" s="354"/>
      <c r="K18" s="354"/>
      <c r="L18" s="199"/>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row>
    <row r="19" spans="1:39" ht="71.25">
      <c r="A19" s="388" t="s">
        <v>441</v>
      </c>
      <c r="B19" s="389" t="s">
        <v>1255</v>
      </c>
      <c r="C19" s="390" t="s">
        <v>14</v>
      </c>
      <c r="D19" s="391">
        <v>24.2</v>
      </c>
      <c r="E19" s="391"/>
      <c r="F19" s="391"/>
      <c r="G19" s="357" t="s">
        <v>73</v>
      </c>
      <c r="H19" s="358">
        <v>20904</v>
      </c>
      <c r="I19" s="202"/>
      <c r="J19" s="354"/>
      <c r="K19" s="354"/>
      <c r="L19" s="199"/>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row>
    <row r="20" spans="1:39" ht="71.25">
      <c r="A20" s="388" t="s">
        <v>442</v>
      </c>
      <c r="B20" s="389" t="s">
        <v>1256</v>
      </c>
      <c r="C20" s="390" t="s">
        <v>123</v>
      </c>
      <c r="D20" s="391">
        <v>1</v>
      </c>
      <c r="E20" s="391"/>
      <c r="F20" s="391"/>
      <c r="G20" s="357" t="s">
        <v>73</v>
      </c>
      <c r="H20" s="358">
        <v>20906</v>
      </c>
      <c r="I20" s="202"/>
      <c r="J20" s="354"/>
      <c r="K20" s="354"/>
      <c r="L20" s="199"/>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row>
    <row r="21" spans="1:39" ht="85.5">
      <c r="A21" s="388" t="s">
        <v>443</v>
      </c>
      <c r="B21" s="389" t="s">
        <v>1257</v>
      </c>
      <c r="C21" s="390" t="s">
        <v>14</v>
      </c>
      <c r="D21" s="391">
        <v>10</v>
      </c>
      <c r="E21" s="392"/>
      <c r="F21" s="392"/>
      <c r="G21" s="357" t="s">
        <v>73</v>
      </c>
      <c r="H21" s="358">
        <v>20908</v>
      </c>
      <c r="I21" s="202"/>
      <c r="J21" s="354"/>
      <c r="K21" s="354"/>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row>
    <row r="22" spans="1:39" ht="85.5">
      <c r="A22" s="388" t="s">
        <v>444</v>
      </c>
      <c r="B22" s="389" t="s">
        <v>1258</v>
      </c>
      <c r="C22" s="390" t="s">
        <v>14</v>
      </c>
      <c r="D22" s="391">
        <v>6</v>
      </c>
      <c r="E22" s="392"/>
      <c r="F22" s="392"/>
      <c r="G22" s="357" t="s">
        <v>73</v>
      </c>
      <c r="H22" s="358">
        <v>20909</v>
      </c>
      <c r="I22" s="202"/>
      <c r="J22" s="354"/>
      <c r="K22" s="354"/>
      <c r="L22" s="199"/>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row>
    <row r="23" spans="1:39" ht="42.75">
      <c r="A23" s="388" t="s">
        <v>445</v>
      </c>
      <c r="B23" s="389" t="s">
        <v>1259</v>
      </c>
      <c r="C23" s="390" t="s">
        <v>123</v>
      </c>
      <c r="D23" s="391">
        <v>2</v>
      </c>
      <c r="E23" s="392"/>
      <c r="F23" s="392"/>
      <c r="G23" s="357" t="s">
        <v>73</v>
      </c>
      <c r="H23" s="358">
        <v>20911</v>
      </c>
      <c r="I23" s="202"/>
      <c r="J23" s="354"/>
      <c r="K23" s="354"/>
      <c r="L23" s="199"/>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row>
    <row r="24" spans="1:39" ht="71.25">
      <c r="A24" s="388" t="s">
        <v>446</v>
      </c>
      <c r="B24" s="389" t="s">
        <v>557</v>
      </c>
      <c r="C24" s="390" t="s">
        <v>15</v>
      </c>
      <c r="D24" s="391">
        <v>25</v>
      </c>
      <c r="E24" s="392"/>
      <c r="F24" s="392"/>
      <c r="G24" s="357" t="s">
        <v>73</v>
      </c>
      <c r="H24" s="358">
        <v>20912</v>
      </c>
      <c r="I24" s="202"/>
      <c r="J24" s="354"/>
      <c r="K24" s="354"/>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row>
    <row r="25" spans="1:39" ht="71.25">
      <c r="A25" s="388" t="s">
        <v>447</v>
      </c>
      <c r="B25" s="389" t="s">
        <v>1260</v>
      </c>
      <c r="C25" s="390" t="s">
        <v>15</v>
      </c>
      <c r="D25" s="391">
        <v>20</v>
      </c>
      <c r="E25" s="392"/>
      <c r="F25" s="392"/>
      <c r="G25" s="357" t="s">
        <v>73</v>
      </c>
      <c r="H25" s="358">
        <v>20913</v>
      </c>
      <c r="I25" s="202"/>
      <c r="J25" s="354"/>
      <c r="K25" s="354"/>
      <c r="L25" s="199"/>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row>
    <row r="26" spans="1:39" ht="57">
      <c r="A26" s="388" t="s">
        <v>448</v>
      </c>
      <c r="B26" s="389" t="s">
        <v>558</v>
      </c>
      <c r="C26" s="390" t="s">
        <v>15</v>
      </c>
      <c r="D26" s="391">
        <v>25</v>
      </c>
      <c r="E26" s="392"/>
      <c r="F26" s="392"/>
      <c r="G26" s="357" t="s">
        <v>73</v>
      </c>
      <c r="H26" s="358">
        <v>20714</v>
      </c>
      <c r="I26" s="202"/>
      <c r="J26" s="354"/>
      <c r="K26" s="354"/>
      <c r="L26" s="199"/>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row>
    <row r="27" spans="1:39" ht="57">
      <c r="A27" s="388" t="s">
        <v>449</v>
      </c>
      <c r="B27" s="389" t="s">
        <v>1261</v>
      </c>
      <c r="C27" s="390" t="s">
        <v>14</v>
      </c>
      <c r="D27" s="391">
        <v>1213.1100000000001</v>
      </c>
      <c r="E27" s="392"/>
      <c r="F27" s="391"/>
      <c r="G27" s="357" t="s">
        <v>73</v>
      </c>
      <c r="H27" s="358">
        <v>20339</v>
      </c>
      <c r="I27" s="202"/>
      <c r="J27" s="354"/>
      <c r="K27" s="354"/>
      <c r="L27" s="199"/>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row>
    <row r="28" spans="1:39" ht="23.25">
      <c r="A28" s="367" t="s">
        <v>570</v>
      </c>
      <c r="B28" s="368" t="s">
        <v>21</v>
      </c>
      <c r="C28" s="390"/>
      <c r="D28" s="391"/>
      <c r="E28" s="392"/>
      <c r="F28" s="392"/>
      <c r="G28" s="357"/>
      <c r="H28" s="357"/>
      <c r="I28" s="202"/>
      <c r="J28" s="411"/>
      <c r="K28" s="411"/>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row>
    <row r="29" spans="1:39" ht="28.5">
      <c r="A29" s="388" t="s">
        <v>571</v>
      </c>
      <c r="B29" s="389" t="s">
        <v>1262</v>
      </c>
      <c r="C29" s="390" t="s">
        <v>14</v>
      </c>
      <c r="D29" s="391">
        <v>340.87999999999994</v>
      </c>
      <c r="E29" s="392"/>
      <c r="F29" s="392"/>
      <c r="G29" s="357" t="s">
        <v>73</v>
      </c>
      <c r="H29" s="358">
        <v>10201</v>
      </c>
      <c r="I29" s="202"/>
      <c r="J29" s="411"/>
      <c r="K29" s="411"/>
      <c r="L29" s="199"/>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row>
    <row r="30" spans="1:39" ht="28.5">
      <c r="A30" s="388" t="s">
        <v>572</v>
      </c>
      <c r="B30" s="389" t="s">
        <v>878</v>
      </c>
      <c r="C30" s="390" t="s">
        <v>14</v>
      </c>
      <c r="D30" s="391">
        <v>94.04</v>
      </c>
      <c r="E30" s="392"/>
      <c r="F30" s="392"/>
      <c r="G30" s="357" t="s">
        <v>73</v>
      </c>
      <c r="H30" s="358">
        <v>10203</v>
      </c>
      <c r="I30" s="202"/>
      <c r="J30" s="411"/>
      <c r="K30" s="411"/>
      <c r="L30" s="199"/>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row>
    <row r="31" spans="1:39" ht="23.25">
      <c r="A31" s="388" t="s">
        <v>573</v>
      </c>
      <c r="B31" s="389" t="s">
        <v>879</v>
      </c>
      <c r="C31" s="390" t="s">
        <v>14</v>
      </c>
      <c r="D31" s="391">
        <v>199.61999999999998</v>
      </c>
      <c r="E31" s="392"/>
      <c r="F31" s="392"/>
      <c r="G31" s="357" t="s">
        <v>73</v>
      </c>
      <c r="H31" s="358">
        <v>10202</v>
      </c>
      <c r="I31" s="202"/>
      <c r="J31" s="465"/>
      <c r="K31" s="465"/>
      <c r="L31" s="199"/>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row>
    <row r="32" spans="1:39" ht="23.25">
      <c r="A32" s="388" t="s">
        <v>574</v>
      </c>
      <c r="B32" s="389" t="s">
        <v>1263</v>
      </c>
      <c r="C32" s="390" t="s">
        <v>14</v>
      </c>
      <c r="D32" s="391">
        <v>39.36</v>
      </c>
      <c r="E32" s="392"/>
      <c r="F32" s="392"/>
      <c r="G32" s="357" t="s">
        <v>73</v>
      </c>
      <c r="H32" s="358">
        <v>10206</v>
      </c>
      <c r="I32" s="202"/>
      <c r="J32" s="465"/>
      <c r="K32" s="465"/>
      <c r="L32" s="199"/>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row>
    <row r="33" spans="1:39" ht="42.75">
      <c r="A33" s="388" t="s">
        <v>575</v>
      </c>
      <c r="B33" s="389" t="s">
        <v>1264</v>
      </c>
      <c r="C33" s="390" t="s">
        <v>14</v>
      </c>
      <c r="D33" s="391">
        <v>469.5</v>
      </c>
      <c r="E33" s="392"/>
      <c r="F33" s="392"/>
      <c r="G33" s="357" t="s">
        <v>73</v>
      </c>
      <c r="H33" s="358">
        <v>10213</v>
      </c>
      <c r="I33" s="202"/>
      <c r="J33" s="465"/>
      <c r="K33" s="465"/>
      <c r="L33" s="199"/>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row>
    <row r="34" spans="1:39" ht="23.25">
      <c r="A34" s="388" t="s">
        <v>576</v>
      </c>
      <c r="B34" s="389" t="s">
        <v>597</v>
      </c>
      <c r="C34" s="390" t="s">
        <v>11</v>
      </c>
      <c r="D34" s="391">
        <v>153.4485</v>
      </c>
      <c r="E34" s="392"/>
      <c r="F34" s="392"/>
      <c r="G34" s="357" t="s">
        <v>73</v>
      </c>
      <c r="H34" s="358">
        <v>10209</v>
      </c>
      <c r="I34" s="202"/>
      <c r="J34" s="411"/>
      <c r="K34" s="411"/>
      <c r="L34" s="199"/>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row>
    <row r="35" spans="1:39" ht="28.5">
      <c r="A35" s="388" t="s">
        <v>577</v>
      </c>
      <c r="B35" s="389" t="s">
        <v>1265</v>
      </c>
      <c r="C35" s="390" t="s">
        <v>11</v>
      </c>
      <c r="D35" s="391">
        <v>41.305500000000002</v>
      </c>
      <c r="E35" s="392"/>
      <c r="F35" s="392"/>
      <c r="G35" s="357" t="s">
        <v>73</v>
      </c>
      <c r="H35" s="358">
        <v>10219</v>
      </c>
      <c r="I35" s="202"/>
      <c r="J35" s="411"/>
      <c r="K35" s="411"/>
      <c r="L35" s="199"/>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row>
    <row r="36" spans="1:39" ht="23.25">
      <c r="A36" s="388" t="s">
        <v>578</v>
      </c>
      <c r="B36" s="389" t="s">
        <v>1266</v>
      </c>
      <c r="C36" s="390" t="s">
        <v>14</v>
      </c>
      <c r="D36" s="391">
        <v>426.81</v>
      </c>
      <c r="E36" s="392"/>
      <c r="F36" s="392"/>
      <c r="G36" s="357" t="s">
        <v>73</v>
      </c>
      <c r="H36" s="358">
        <v>10324</v>
      </c>
      <c r="I36" s="202"/>
      <c r="J36" s="427"/>
      <c r="K36" s="427"/>
      <c r="L36" s="199"/>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row>
    <row r="37" spans="1:39" ht="23.25">
      <c r="A37" s="388" t="s">
        <v>579</v>
      </c>
      <c r="B37" s="389" t="s">
        <v>1267</v>
      </c>
      <c r="C37" s="390" t="s">
        <v>14</v>
      </c>
      <c r="D37" s="391">
        <v>426.81</v>
      </c>
      <c r="E37" s="392"/>
      <c r="F37" s="392"/>
      <c r="G37" s="357" t="s">
        <v>73</v>
      </c>
      <c r="H37" s="358">
        <v>10326</v>
      </c>
      <c r="I37" s="202"/>
      <c r="J37" s="427"/>
      <c r="K37" s="427"/>
      <c r="L37" s="199"/>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row>
    <row r="38" spans="1:39" ht="23.25">
      <c r="A38" s="388" t="s">
        <v>580</v>
      </c>
      <c r="B38" s="389" t="s">
        <v>1268</v>
      </c>
      <c r="C38" s="390" t="s">
        <v>14</v>
      </c>
      <c r="D38" s="391">
        <v>70.320000000000007</v>
      </c>
      <c r="E38" s="392"/>
      <c r="F38" s="392"/>
      <c r="G38" s="357" t="s">
        <v>73</v>
      </c>
      <c r="H38" s="358">
        <v>10215</v>
      </c>
      <c r="I38" s="202"/>
      <c r="J38" s="411"/>
      <c r="K38" s="411"/>
      <c r="L38" s="199"/>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row>
    <row r="39" spans="1:39" ht="28.5">
      <c r="A39" s="388" t="s">
        <v>587</v>
      </c>
      <c r="B39" s="389" t="s">
        <v>1269</v>
      </c>
      <c r="C39" s="390" t="s">
        <v>14</v>
      </c>
      <c r="D39" s="391">
        <v>30.240000000000002</v>
      </c>
      <c r="E39" s="392"/>
      <c r="F39" s="392"/>
      <c r="G39" s="357" t="s">
        <v>73</v>
      </c>
      <c r="H39" s="358">
        <v>10214</v>
      </c>
      <c r="I39" s="202"/>
      <c r="J39" s="411"/>
      <c r="K39" s="411"/>
      <c r="L39" s="199"/>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row>
    <row r="40" spans="1:39" ht="23.25">
      <c r="A40" s="388" t="s">
        <v>588</v>
      </c>
      <c r="B40" s="389" t="s">
        <v>598</v>
      </c>
      <c r="C40" s="390" t="s">
        <v>123</v>
      </c>
      <c r="D40" s="391">
        <v>12</v>
      </c>
      <c r="E40" s="392"/>
      <c r="F40" s="392"/>
      <c r="G40" s="357" t="s">
        <v>73</v>
      </c>
      <c r="H40" s="358">
        <v>10223</v>
      </c>
      <c r="I40" s="202"/>
      <c r="J40" s="427"/>
      <c r="K40" s="427"/>
      <c r="L40" s="199"/>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row>
    <row r="41" spans="1:39" ht="23.25">
      <c r="A41" s="388" t="s">
        <v>596</v>
      </c>
      <c r="B41" s="389" t="s">
        <v>599</v>
      </c>
      <c r="C41" s="390" t="s">
        <v>123</v>
      </c>
      <c r="D41" s="391">
        <v>10</v>
      </c>
      <c r="E41" s="392"/>
      <c r="F41" s="392"/>
      <c r="G41" s="357" t="s">
        <v>73</v>
      </c>
      <c r="H41" s="358">
        <v>10323</v>
      </c>
      <c r="I41" s="202"/>
      <c r="J41" s="427"/>
      <c r="K41" s="427"/>
      <c r="L41" s="199"/>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row>
    <row r="42" spans="1:39" ht="23.25">
      <c r="A42" s="388" t="s">
        <v>880</v>
      </c>
      <c r="B42" s="389" t="s">
        <v>1270</v>
      </c>
      <c r="C42" s="390" t="s">
        <v>14</v>
      </c>
      <c r="D42" s="391">
        <v>1.71</v>
      </c>
      <c r="E42" s="392"/>
      <c r="F42" s="392"/>
      <c r="G42" s="357" t="s">
        <v>73</v>
      </c>
      <c r="H42" s="358">
        <v>10225</v>
      </c>
      <c r="I42" s="202"/>
      <c r="J42" s="427"/>
      <c r="K42" s="427"/>
      <c r="L42" s="199"/>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row>
    <row r="43" spans="1:39" ht="42.75">
      <c r="A43" s="388" t="s">
        <v>881</v>
      </c>
      <c r="B43" s="389" t="s">
        <v>1271</v>
      </c>
      <c r="C43" s="390" t="s">
        <v>11</v>
      </c>
      <c r="D43" s="391">
        <v>42.39</v>
      </c>
      <c r="E43" s="392"/>
      <c r="F43" s="392"/>
      <c r="G43" s="357" t="s">
        <v>73</v>
      </c>
      <c r="H43" s="358">
        <v>30206</v>
      </c>
      <c r="I43" s="464"/>
      <c r="J43" s="456"/>
      <c r="K43" s="456"/>
      <c r="L43" s="199"/>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row>
    <row r="44" spans="1:39" ht="71.25">
      <c r="A44" s="388" t="s">
        <v>882</v>
      </c>
      <c r="B44" s="389" t="s">
        <v>1272</v>
      </c>
      <c r="C44" s="390" t="s">
        <v>11</v>
      </c>
      <c r="D44" s="391">
        <v>418.76600999999999</v>
      </c>
      <c r="E44" s="392"/>
      <c r="F44" s="392"/>
      <c r="G44" s="357" t="s">
        <v>73</v>
      </c>
      <c r="H44" s="358">
        <v>30304</v>
      </c>
      <c r="I44" s="202"/>
      <c r="J44" s="411"/>
      <c r="K44" s="411"/>
      <c r="L44" s="199"/>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row>
    <row r="45" spans="1:39" ht="57">
      <c r="A45" s="388" t="s">
        <v>883</v>
      </c>
      <c r="B45" s="389" t="s">
        <v>1273</v>
      </c>
      <c r="C45" s="390" t="s">
        <v>14</v>
      </c>
      <c r="D45" s="391">
        <v>24.48</v>
      </c>
      <c r="E45" s="392"/>
      <c r="F45" s="392"/>
      <c r="G45" s="357" t="s">
        <v>73</v>
      </c>
      <c r="H45" s="358">
        <v>10330</v>
      </c>
      <c r="I45" s="202"/>
      <c r="J45" s="465"/>
      <c r="K45" s="465"/>
      <c r="L45" s="199"/>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row>
    <row r="46" spans="1:39" ht="23.25">
      <c r="A46" s="388"/>
      <c r="B46" s="389"/>
      <c r="C46" s="390"/>
      <c r="D46" s="391"/>
      <c r="E46" s="392"/>
      <c r="F46" s="392"/>
      <c r="G46" s="357"/>
      <c r="H46" s="358"/>
      <c r="I46" s="202"/>
      <c r="J46" s="354"/>
      <c r="K46" s="354"/>
      <c r="L46" s="199"/>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row>
    <row r="47" spans="1:39" ht="23.25">
      <c r="A47" s="359"/>
      <c r="B47" s="359"/>
      <c r="C47" s="359"/>
      <c r="D47" s="359"/>
      <c r="E47" s="359"/>
      <c r="F47" s="359"/>
      <c r="G47" s="359"/>
      <c r="H47" s="360" t="s">
        <v>429</v>
      </c>
      <c r="I47" s="202"/>
      <c r="J47" s="354"/>
      <c r="K47" s="354"/>
      <c r="L47" s="199"/>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row>
    <row r="48" spans="1:39" ht="23.25">
      <c r="A48" s="388"/>
      <c r="B48" s="389"/>
      <c r="C48" s="390"/>
      <c r="D48" s="391"/>
      <c r="E48" s="392"/>
      <c r="F48" s="392"/>
      <c r="G48" s="357"/>
      <c r="H48" s="358" t="s">
        <v>429</v>
      </c>
      <c r="I48" s="202"/>
      <c r="J48" s="354"/>
      <c r="K48" s="354"/>
      <c r="L48" s="199"/>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row>
    <row r="49" spans="1:39" ht="23.25">
      <c r="A49" s="362" t="s">
        <v>146</v>
      </c>
      <c r="B49" s="363" t="s">
        <v>24</v>
      </c>
      <c r="C49" s="364"/>
      <c r="D49" s="365"/>
      <c r="E49" s="365"/>
      <c r="F49" s="366"/>
      <c r="G49" s="355"/>
      <c r="H49" s="356"/>
      <c r="I49" s="202"/>
      <c r="J49" s="354"/>
      <c r="K49" s="354"/>
      <c r="L49" s="199"/>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row>
    <row r="50" spans="1:39" ht="28.5">
      <c r="A50" s="388" t="s">
        <v>450</v>
      </c>
      <c r="B50" s="389" t="s">
        <v>738</v>
      </c>
      <c r="C50" s="390" t="s">
        <v>11</v>
      </c>
      <c r="D50" s="391">
        <v>661.03295500000036</v>
      </c>
      <c r="E50" s="392"/>
      <c r="F50" s="392"/>
      <c r="G50" s="357" t="s">
        <v>73</v>
      </c>
      <c r="H50" s="358">
        <v>30101</v>
      </c>
      <c r="I50" s="202"/>
      <c r="J50" s="354"/>
      <c r="K50" s="354"/>
      <c r="L50" s="199"/>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row>
    <row r="51" spans="1:39" ht="28.5">
      <c r="A51" s="388" t="s">
        <v>451</v>
      </c>
      <c r="B51" s="389" t="s">
        <v>1274</v>
      </c>
      <c r="C51" s="390" t="s">
        <v>11</v>
      </c>
      <c r="D51" s="391">
        <v>534.81228000000033</v>
      </c>
      <c r="E51" s="392"/>
      <c r="F51" s="392"/>
      <c r="G51" s="357" t="s">
        <v>73</v>
      </c>
      <c r="H51" s="358">
        <v>30201</v>
      </c>
      <c r="I51" s="202"/>
      <c r="J51" s="354"/>
      <c r="K51" s="354"/>
      <c r="L51" s="199"/>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row>
    <row r="52" spans="1:39" ht="42.75">
      <c r="A52" s="388" t="s">
        <v>452</v>
      </c>
      <c r="B52" s="389" t="s">
        <v>1271</v>
      </c>
      <c r="C52" s="390" t="s">
        <v>11</v>
      </c>
      <c r="D52" s="391">
        <v>114.84738000000002</v>
      </c>
      <c r="E52" s="392"/>
      <c r="F52" s="392"/>
      <c r="G52" s="357" t="s">
        <v>73</v>
      </c>
      <c r="H52" s="358">
        <v>30206</v>
      </c>
      <c r="I52" s="202"/>
      <c r="J52" s="411"/>
      <c r="K52" s="411"/>
      <c r="L52" s="199"/>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row>
    <row r="53" spans="1:39" ht="57">
      <c r="A53" s="388" t="s">
        <v>452</v>
      </c>
      <c r="B53" s="389" t="s">
        <v>422</v>
      </c>
      <c r="C53" s="390" t="s">
        <v>11</v>
      </c>
      <c r="D53" s="391">
        <v>94.586675000000014</v>
      </c>
      <c r="E53" s="392"/>
      <c r="F53" s="392"/>
      <c r="G53" s="357" t="s">
        <v>401</v>
      </c>
      <c r="H53" s="358" t="s">
        <v>430</v>
      </c>
      <c r="I53" s="202"/>
      <c r="J53" s="354"/>
      <c r="K53" s="354"/>
      <c r="L53" s="199"/>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row>
    <row r="54" spans="1:39" ht="23.25">
      <c r="A54" s="358"/>
      <c r="B54" s="358"/>
      <c r="C54" s="358"/>
      <c r="D54" s="358"/>
      <c r="E54" s="358"/>
      <c r="F54" s="358"/>
      <c r="G54" s="358"/>
      <c r="H54" s="358"/>
      <c r="I54" s="202"/>
      <c r="J54" s="354"/>
      <c r="K54" s="354"/>
      <c r="L54" s="199"/>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row>
    <row r="55" spans="1:39" ht="23.25">
      <c r="A55" s="360" t="s">
        <v>429</v>
      </c>
      <c r="B55" s="360" t="s">
        <v>429</v>
      </c>
      <c r="C55" s="360" t="s">
        <v>429</v>
      </c>
      <c r="D55" s="360"/>
      <c r="E55" s="360" t="s">
        <v>429</v>
      </c>
      <c r="F55" s="360" t="s">
        <v>429</v>
      </c>
      <c r="G55" s="360" t="s">
        <v>429</v>
      </c>
      <c r="H55" s="360" t="s">
        <v>429</v>
      </c>
      <c r="I55" s="202"/>
      <c r="J55" s="354"/>
      <c r="K55" s="354"/>
      <c r="L55" s="199"/>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row>
    <row r="56" spans="1:39" ht="23.25">
      <c r="A56" s="358" t="s">
        <v>429</v>
      </c>
      <c r="B56" s="358" t="s">
        <v>429</v>
      </c>
      <c r="C56" s="358" t="s">
        <v>429</v>
      </c>
      <c r="D56" s="358"/>
      <c r="E56" s="358" t="s">
        <v>429</v>
      </c>
      <c r="F56" s="358" t="s">
        <v>429</v>
      </c>
      <c r="G56" s="358" t="s">
        <v>429</v>
      </c>
      <c r="H56" s="358" t="s">
        <v>429</v>
      </c>
      <c r="I56" s="202"/>
      <c r="J56" s="354"/>
      <c r="K56" s="354"/>
      <c r="L56" s="199"/>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row>
    <row r="57" spans="1:39" ht="23.25">
      <c r="A57" s="362" t="s">
        <v>291</v>
      </c>
      <c r="B57" s="363" t="s">
        <v>25</v>
      </c>
      <c r="C57" s="364"/>
      <c r="D57" s="365"/>
      <c r="E57" s="365"/>
      <c r="F57" s="366"/>
      <c r="G57" s="355"/>
      <c r="H57" s="356" t="s">
        <v>429</v>
      </c>
      <c r="I57" s="202"/>
      <c r="J57" s="354"/>
      <c r="K57" s="354"/>
      <c r="L57" s="199"/>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row>
    <row r="58" spans="1:39" ht="23.25">
      <c r="A58" s="367" t="s">
        <v>483</v>
      </c>
      <c r="B58" s="368" t="s">
        <v>26</v>
      </c>
      <c r="C58" s="369"/>
      <c r="D58" s="370"/>
      <c r="E58" s="370"/>
      <c r="F58" s="370"/>
      <c r="G58" s="357"/>
      <c r="H58" s="358"/>
      <c r="I58" s="202"/>
      <c r="J58" s="354"/>
      <c r="K58" s="354"/>
      <c r="L58" s="199"/>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row>
    <row r="59" spans="1:39" ht="57">
      <c r="A59" s="388" t="s">
        <v>486</v>
      </c>
      <c r="B59" s="389" t="s">
        <v>1275</v>
      </c>
      <c r="C59" s="390" t="s">
        <v>14</v>
      </c>
      <c r="D59" s="391">
        <v>673.95</v>
      </c>
      <c r="E59" s="392"/>
      <c r="F59" s="392"/>
      <c r="G59" s="357" t="s">
        <v>73</v>
      </c>
      <c r="H59" s="358">
        <v>40206</v>
      </c>
      <c r="I59" s="202"/>
      <c r="J59" s="354"/>
      <c r="K59" s="354"/>
      <c r="L59" s="199"/>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row>
    <row r="60" spans="1:39" ht="57">
      <c r="A60" s="388" t="s">
        <v>487</v>
      </c>
      <c r="B60" s="389" t="s">
        <v>1276</v>
      </c>
      <c r="C60" s="390" t="s">
        <v>11</v>
      </c>
      <c r="D60" s="391">
        <v>179.14302999999998</v>
      </c>
      <c r="E60" s="392"/>
      <c r="F60" s="392"/>
      <c r="G60" s="357" t="s">
        <v>73</v>
      </c>
      <c r="H60" s="358">
        <v>40240</v>
      </c>
      <c r="I60" s="202"/>
      <c r="J60" s="354"/>
      <c r="K60" s="354"/>
      <c r="L60" s="199"/>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row>
    <row r="61" spans="1:39" ht="57">
      <c r="A61" s="388" t="s">
        <v>488</v>
      </c>
      <c r="B61" s="389" t="s">
        <v>1277</v>
      </c>
      <c r="C61" s="390" t="s">
        <v>11</v>
      </c>
      <c r="D61" s="391">
        <v>38.766040000000011</v>
      </c>
      <c r="E61" s="392"/>
      <c r="F61" s="392"/>
      <c r="G61" s="357" t="s">
        <v>73</v>
      </c>
      <c r="H61" s="358">
        <v>40231</v>
      </c>
      <c r="I61" s="202"/>
      <c r="J61" s="354"/>
      <c r="K61" s="354"/>
      <c r="L61" s="199"/>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row>
    <row r="62" spans="1:39" ht="23.25">
      <c r="A62" s="367" t="s">
        <v>484</v>
      </c>
      <c r="B62" s="368" t="s">
        <v>485</v>
      </c>
      <c r="C62" s="390"/>
      <c r="D62" s="391"/>
      <c r="E62" s="392"/>
      <c r="F62" s="392"/>
      <c r="G62" s="357"/>
      <c r="H62" s="358"/>
      <c r="I62" s="202"/>
      <c r="J62" s="354"/>
      <c r="K62" s="354"/>
      <c r="L62" s="199"/>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row>
    <row r="63" spans="1:39" ht="71.25">
      <c r="A63" s="388" t="s">
        <v>495</v>
      </c>
      <c r="B63" s="389" t="s">
        <v>1278</v>
      </c>
      <c r="C63" s="390" t="s">
        <v>14</v>
      </c>
      <c r="D63" s="391">
        <v>4540.9955999999966</v>
      </c>
      <c r="E63" s="392"/>
      <c r="F63" s="392"/>
      <c r="G63" s="357" t="s">
        <v>73</v>
      </c>
      <c r="H63" s="358">
        <v>40339</v>
      </c>
      <c r="I63" s="202"/>
      <c r="J63" s="354"/>
      <c r="K63" s="354"/>
      <c r="L63" s="199"/>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row>
    <row r="64" spans="1:39" ht="57">
      <c r="A64" s="388" t="s">
        <v>496</v>
      </c>
      <c r="B64" s="389" t="s">
        <v>1279</v>
      </c>
      <c r="C64" s="390" t="s">
        <v>11</v>
      </c>
      <c r="D64" s="391">
        <v>483.15200000000033</v>
      </c>
      <c r="E64" s="392"/>
      <c r="F64" s="392"/>
      <c r="G64" s="357" t="s">
        <v>73</v>
      </c>
      <c r="H64" s="358">
        <v>40331</v>
      </c>
      <c r="I64" s="202"/>
      <c r="J64" s="354"/>
      <c r="K64" s="354"/>
      <c r="L64" s="199"/>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row>
    <row r="65" spans="1:39" ht="23.25">
      <c r="A65" s="367" t="s">
        <v>489</v>
      </c>
      <c r="B65" s="368" t="s">
        <v>490</v>
      </c>
      <c r="C65" s="390"/>
      <c r="D65" s="391"/>
      <c r="E65" s="392"/>
      <c r="F65" s="392"/>
      <c r="G65" s="357"/>
      <c r="H65" s="358"/>
      <c r="I65" s="202"/>
      <c r="J65" s="354"/>
      <c r="K65" s="354"/>
      <c r="L65" s="199"/>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row>
    <row r="66" spans="1:39" ht="42.75">
      <c r="A66" s="388" t="s">
        <v>497</v>
      </c>
      <c r="B66" s="389" t="s">
        <v>1280</v>
      </c>
      <c r="C66" s="390" t="s">
        <v>13</v>
      </c>
      <c r="D66" s="391">
        <v>2332.9000000000005</v>
      </c>
      <c r="E66" s="392"/>
      <c r="F66" s="392"/>
      <c r="G66" s="357" t="s">
        <v>73</v>
      </c>
      <c r="H66" s="358">
        <v>40333</v>
      </c>
      <c r="I66" s="202"/>
      <c r="J66" s="354"/>
      <c r="K66" s="354"/>
      <c r="L66" s="199"/>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row>
    <row r="67" spans="1:39" ht="42.75">
      <c r="A67" s="388" t="s">
        <v>498</v>
      </c>
      <c r="B67" s="389" t="s">
        <v>1281</v>
      </c>
      <c r="C67" s="390" t="s">
        <v>13</v>
      </c>
      <c r="D67" s="391">
        <v>3982.0999999999995</v>
      </c>
      <c r="E67" s="392"/>
      <c r="F67" s="392"/>
      <c r="G67" s="357" t="s">
        <v>73</v>
      </c>
      <c r="H67" s="358">
        <v>40332</v>
      </c>
      <c r="I67" s="202"/>
      <c r="J67" s="354"/>
      <c r="K67" s="354"/>
      <c r="L67" s="199"/>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row>
    <row r="68" spans="1:39" ht="42.75">
      <c r="A68" s="388" t="s">
        <v>499</v>
      </c>
      <c r="B68" s="389" t="s">
        <v>1282</v>
      </c>
      <c r="C68" s="390" t="s">
        <v>13</v>
      </c>
      <c r="D68" s="391">
        <v>22098.3</v>
      </c>
      <c r="E68" s="392"/>
      <c r="F68" s="392"/>
      <c r="G68" s="357" t="s">
        <v>73</v>
      </c>
      <c r="H68" s="358">
        <v>40328</v>
      </c>
      <c r="I68" s="202"/>
      <c r="J68" s="354"/>
      <c r="K68" s="354"/>
      <c r="L68" s="199"/>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row>
    <row r="69" spans="1:39" ht="42.75">
      <c r="A69" s="388" t="s">
        <v>885</v>
      </c>
      <c r="B69" s="389" t="s">
        <v>884</v>
      </c>
      <c r="C69" s="390" t="s">
        <v>14</v>
      </c>
      <c r="D69" s="391">
        <v>221.54020000000003</v>
      </c>
      <c r="E69" s="392"/>
      <c r="F69" s="392"/>
      <c r="G69" s="357" t="s">
        <v>401</v>
      </c>
      <c r="H69" s="358" t="s">
        <v>886</v>
      </c>
      <c r="I69" s="202"/>
      <c r="J69" s="466"/>
      <c r="K69" s="466"/>
      <c r="L69" s="199"/>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row>
    <row r="70" spans="1:39" ht="23.25">
      <c r="A70" s="367" t="s">
        <v>491</v>
      </c>
      <c r="B70" s="368" t="s">
        <v>492</v>
      </c>
      <c r="C70" s="390"/>
      <c r="D70" s="391"/>
      <c r="E70" s="392"/>
      <c r="F70" s="392"/>
      <c r="G70" s="357"/>
      <c r="H70" s="358"/>
      <c r="I70" s="202"/>
      <c r="J70" s="354"/>
      <c r="K70" s="354"/>
      <c r="L70" s="199"/>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row>
    <row r="71" spans="1:39" ht="71.25">
      <c r="A71" s="388" t="s">
        <v>500</v>
      </c>
      <c r="B71" s="389" t="s">
        <v>1283</v>
      </c>
      <c r="C71" s="390" t="s">
        <v>13</v>
      </c>
      <c r="D71" s="391">
        <v>9286</v>
      </c>
      <c r="E71" s="392"/>
      <c r="F71" s="392"/>
      <c r="G71" s="357" t="s">
        <v>73</v>
      </c>
      <c r="H71" s="358">
        <v>200734</v>
      </c>
      <c r="I71" s="202"/>
      <c r="J71" s="354"/>
      <c r="K71" s="354"/>
      <c r="L71" s="199"/>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row>
    <row r="72" spans="1:39" ht="23.25">
      <c r="A72" s="367" t="s">
        <v>493</v>
      </c>
      <c r="B72" s="368" t="s">
        <v>494</v>
      </c>
      <c r="C72" s="390"/>
      <c r="D72" s="391"/>
      <c r="E72" s="392"/>
      <c r="F72" s="392"/>
      <c r="G72" s="357"/>
      <c r="H72" s="358"/>
      <c r="I72" s="202"/>
      <c r="J72" s="354"/>
      <c r="K72" s="354"/>
      <c r="L72" s="199"/>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row>
    <row r="73" spans="1:39" ht="57">
      <c r="A73" s="388" t="s">
        <v>501</v>
      </c>
      <c r="B73" s="389" t="s">
        <v>423</v>
      </c>
      <c r="C73" s="390" t="s">
        <v>11</v>
      </c>
      <c r="D73" s="391">
        <v>19.436999999999998</v>
      </c>
      <c r="E73" s="391"/>
      <c r="F73" s="391"/>
      <c r="G73" s="357" t="s">
        <v>401</v>
      </c>
      <c r="H73" s="358" t="s">
        <v>431</v>
      </c>
      <c r="I73" s="202"/>
      <c r="J73" s="354"/>
      <c r="K73" s="354"/>
      <c r="L73" s="199"/>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row>
    <row r="74" spans="1:39" ht="114">
      <c r="A74" s="388" t="s">
        <v>921</v>
      </c>
      <c r="B74" s="389" t="s">
        <v>922</v>
      </c>
      <c r="C74" s="390" t="s">
        <v>11</v>
      </c>
      <c r="D74" s="391">
        <v>18.440249999999999</v>
      </c>
      <c r="E74" s="391"/>
      <c r="F74" s="391"/>
      <c r="G74" s="357" t="s">
        <v>401</v>
      </c>
      <c r="H74" s="358" t="s">
        <v>923</v>
      </c>
      <c r="I74" s="202"/>
      <c r="J74" s="354"/>
      <c r="K74" s="354"/>
      <c r="L74" s="199"/>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row>
    <row r="75" spans="1:39" ht="23.25">
      <c r="A75" s="358"/>
      <c r="B75" s="358"/>
      <c r="C75" s="358"/>
      <c r="D75" s="358"/>
      <c r="E75" s="358"/>
      <c r="F75" s="358"/>
      <c r="G75" s="358"/>
      <c r="H75" s="358"/>
      <c r="I75" s="202"/>
      <c r="J75" s="471"/>
      <c r="K75" s="471"/>
      <c r="L75" s="199"/>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row>
    <row r="76" spans="1:39" ht="23.25">
      <c r="A76" s="361" t="s">
        <v>429</v>
      </c>
      <c r="B76" s="361" t="s">
        <v>429</v>
      </c>
      <c r="C76" s="361" t="s">
        <v>429</v>
      </c>
      <c r="D76" s="361"/>
      <c r="E76" s="361"/>
      <c r="F76" s="361"/>
      <c r="G76" s="361" t="s">
        <v>429</v>
      </c>
      <c r="H76" s="361" t="s">
        <v>429</v>
      </c>
      <c r="I76" s="202"/>
      <c r="J76" s="354"/>
      <c r="K76" s="354"/>
      <c r="L76" s="199"/>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row>
    <row r="77" spans="1:39" ht="23.25">
      <c r="A77" s="358" t="s">
        <v>429</v>
      </c>
      <c r="B77" s="358" t="s">
        <v>429</v>
      </c>
      <c r="C77" s="358" t="s">
        <v>429</v>
      </c>
      <c r="D77" s="358"/>
      <c r="E77" s="358"/>
      <c r="F77" s="358"/>
      <c r="G77" s="358" t="s">
        <v>429</v>
      </c>
      <c r="H77" s="358" t="s">
        <v>429</v>
      </c>
      <c r="I77" s="202"/>
      <c r="J77" s="354"/>
      <c r="K77" s="354"/>
      <c r="L77" s="199"/>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row>
    <row r="78" spans="1:39" ht="23.25">
      <c r="A78" s="362" t="s">
        <v>292</v>
      </c>
      <c r="B78" s="363" t="s">
        <v>27</v>
      </c>
      <c r="C78" s="364"/>
      <c r="D78" s="365"/>
      <c r="E78" s="365"/>
      <c r="F78" s="366"/>
      <c r="G78" s="355"/>
      <c r="H78" s="356" t="s">
        <v>429</v>
      </c>
      <c r="I78" s="202"/>
      <c r="J78" s="354"/>
      <c r="K78" s="354"/>
      <c r="L78" s="199"/>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row>
    <row r="79" spans="1:39" ht="23.25">
      <c r="A79" s="367" t="s">
        <v>502</v>
      </c>
      <c r="B79" s="368" t="s">
        <v>28</v>
      </c>
      <c r="C79" s="369"/>
      <c r="D79" s="370"/>
      <c r="E79" s="370"/>
      <c r="F79" s="370"/>
      <c r="G79" s="357"/>
      <c r="H79" s="358"/>
      <c r="I79" s="202"/>
      <c r="J79" s="354"/>
      <c r="K79" s="354"/>
      <c r="L79" s="199"/>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row>
    <row r="80" spans="1:39" ht="71.25">
      <c r="A80" s="388" t="s">
        <v>503</v>
      </c>
      <c r="B80" s="389" t="s">
        <v>1284</v>
      </c>
      <c r="C80" s="390" t="s">
        <v>14</v>
      </c>
      <c r="D80" s="391">
        <v>3480.8020000000001</v>
      </c>
      <c r="E80" s="392"/>
      <c r="F80" s="392"/>
      <c r="G80" s="357" t="s">
        <v>73</v>
      </c>
      <c r="H80" s="358">
        <v>50601</v>
      </c>
      <c r="I80" s="202"/>
      <c r="J80" s="354"/>
      <c r="K80" s="354"/>
      <c r="L80" s="199"/>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row>
    <row r="81" spans="1:39" ht="57">
      <c r="A81" s="388" t="s">
        <v>504</v>
      </c>
      <c r="B81" s="389" t="s">
        <v>848</v>
      </c>
      <c r="C81" s="390" t="s">
        <v>14</v>
      </c>
      <c r="D81" s="391">
        <v>61.599999999999994</v>
      </c>
      <c r="E81" s="392"/>
      <c r="F81" s="392"/>
      <c r="G81" s="357" t="s">
        <v>401</v>
      </c>
      <c r="H81" s="358" t="s">
        <v>849</v>
      </c>
      <c r="I81" s="202"/>
      <c r="J81" s="457"/>
      <c r="K81" s="457"/>
      <c r="L81" s="199"/>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row>
    <row r="82" spans="1:39" ht="57">
      <c r="A82" s="388" t="s">
        <v>600</v>
      </c>
      <c r="B82" s="389" t="s">
        <v>1285</v>
      </c>
      <c r="C82" s="390" t="s">
        <v>14</v>
      </c>
      <c r="D82" s="391">
        <v>0.44999999999999996</v>
      </c>
      <c r="E82" s="392"/>
      <c r="F82" s="392"/>
      <c r="G82" s="357" t="s">
        <v>73</v>
      </c>
      <c r="H82" s="358">
        <v>50111</v>
      </c>
      <c r="I82" s="202"/>
      <c r="J82" s="354"/>
      <c r="K82" s="354"/>
      <c r="L82" s="199"/>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row>
    <row r="83" spans="1:39" ht="85.5">
      <c r="A83" s="388" t="s">
        <v>924</v>
      </c>
      <c r="B83" s="389" t="s">
        <v>926</v>
      </c>
      <c r="C83" s="390" t="s">
        <v>14</v>
      </c>
      <c r="D83" s="391">
        <v>13.559999999999999</v>
      </c>
      <c r="E83" s="392"/>
      <c r="F83" s="392"/>
      <c r="G83" s="357" t="s">
        <v>401</v>
      </c>
      <c r="H83" s="358" t="s">
        <v>927</v>
      </c>
      <c r="I83" s="202"/>
      <c r="J83" s="471"/>
      <c r="K83" s="471"/>
      <c r="L83" s="199"/>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row>
    <row r="84" spans="1:39" ht="23.25">
      <c r="A84" s="358"/>
      <c r="B84" s="358"/>
      <c r="C84" s="358"/>
      <c r="D84" s="358"/>
      <c r="E84" s="358"/>
      <c r="F84" s="358"/>
      <c r="G84" s="358"/>
      <c r="H84" s="358"/>
      <c r="I84" s="202"/>
      <c r="J84" s="354"/>
      <c r="K84" s="354"/>
      <c r="L84" s="199"/>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row>
    <row r="85" spans="1:39" ht="23.25">
      <c r="A85" s="360" t="s">
        <v>429</v>
      </c>
      <c r="B85" s="360" t="s">
        <v>429</v>
      </c>
      <c r="C85" s="360" t="s">
        <v>429</v>
      </c>
      <c r="D85" s="360"/>
      <c r="E85" s="360"/>
      <c r="F85" s="360"/>
      <c r="G85" s="360" t="s">
        <v>429</v>
      </c>
      <c r="H85" s="360" t="s">
        <v>429</v>
      </c>
      <c r="I85" s="202"/>
      <c r="J85" s="354"/>
      <c r="K85" s="354"/>
      <c r="L85" s="199"/>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row>
    <row r="86" spans="1:39" ht="23.25">
      <c r="A86" s="358" t="s">
        <v>429</v>
      </c>
      <c r="B86" s="358" t="s">
        <v>429</v>
      </c>
      <c r="C86" s="358" t="s">
        <v>429</v>
      </c>
      <c r="D86" s="358"/>
      <c r="E86" s="358"/>
      <c r="F86" s="358"/>
      <c r="G86" s="358"/>
      <c r="H86" s="358" t="s">
        <v>429</v>
      </c>
      <c r="I86" s="202"/>
      <c r="J86" s="354"/>
      <c r="K86" s="354"/>
      <c r="L86" s="199"/>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row>
    <row r="87" spans="1:39" ht="23.25">
      <c r="A87" s="362" t="s">
        <v>293</v>
      </c>
      <c r="B87" s="363" t="s">
        <v>1232</v>
      </c>
      <c r="C87" s="364"/>
      <c r="D87" s="365"/>
      <c r="E87" s="365"/>
      <c r="F87" s="366"/>
      <c r="G87" s="355"/>
      <c r="H87" s="356" t="s">
        <v>429</v>
      </c>
      <c r="I87" s="202"/>
      <c r="J87" s="354"/>
      <c r="K87" s="354"/>
      <c r="L87" s="199"/>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row>
    <row r="88" spans="1:39" ht="23.25">
      <c r="A88" s="367" t="s">
        <v>505</v>
      </c>
      <c r="B88" s="368" t="s">
        <v>29</v>
      </c>
      <c r="C88" s="390"/>
      <c r="D88" s="391"/>
      <c r="E88" s="392"/>
      <c r="F88" s="392"/>
      <c r="G88" s="357"/>
      <c r="H88" s="358"/>
      <c r="I88" s="202"/>
      <c r="J88" s="466"/>
      <c r="K88" s="466"/>
      <c r="L88" s="199"/>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row>
    <row r="89" spans="1:39" ht="42.75">
      <c r="A89" s="388" t="s">
        <v>507</v>
      </c>
      <c r="B89" s="389" t="s">
        <v>1286</v>
      </c>
      <c r="C89" s="390" t="s">
        <v>123</v>
      </c>
      <c r="D89" s="391">
        <v>4</v>
      </c>
      <c r="E89" s="392"/>
      <c r="F89" s="392"/>
      <c r="G89" s="357" t="s">
        <v>73</v>
      </c>
      <c r="H89" s="358">
        <v>60102</v>
      </c>
      <c r="I89" s="202"/>
      <c r="J89" s="466"/>
      <c r="K89" s="466"/>
      <c r="L89" s="199"/>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row>
    <row r="90" spans="1:39" ht="42.75">
      <c r="A90" s="388" t="s">
        <v>508</v>
      </c>
      <c r="B90" s="389" t="s">
        <v>1287</v>
      </c>
      <c r="C90" s="390" t="s">
        <v>123</v>
      </c>
      <c r="D90" s="391">
        <v>13</v>
      </c>
      <c r="E90" s="392"/>
      <c r="F90" s="392"/>
      <c r="G90" s="357" t="s">
        <v>73</v>
      </c>
      <c r="H90" s="358">
        <v>60103</v>
      </c>
      <c r="I90" s="202"/>
      <c r="J90" s="466"/>
      <c r="K90" s="466"/>
      <c r="L90" s="199"/>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row>
    <row r="91" spans="1:39" ht="42.75">
      <c r="A91" s="388" t="s">
        <v>509</v>
      </c>
      <c r="B91" s="389" t="s">
        <v>1288</v>
      </c>
      <c r="C91" s="390" t="s">
        <v>123</v>
      </c>
      <c r="D91" s="391">
        <v>26</v>
      </c>
      <c r="E91" s="392"/>
      <c r="F91" s="392"/>
      <c r="G91" s="357" t="s">
        <v>73</v>
      </c>
      <c r="H91" s="358">
        <v>60108</v>
      </c>
      <c r="I91" s="202"/>
      <c r="J91" s="466"/>
      <c r="K91" s="466"/>
      <c r="L91" s="199"/>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row>
    <row r="92" spans="1:39" ht="28.5">
      <c r="A92" s="388" t="s">
        <v>510</v>
      </c>
      <c r="B92" s="389" t="s">
        <v>1289</v>
      </c>
      <c r="C92" s="390" t="s">
        <v>15</v>
      </c>
      <c r="D92" s="391">
        <v>38.799999999999997</v>
      </c>
      <c r="E92" s="392"/>
      <c r="F92" s="392"/>
      <c r="G92" s="357" t="s">
        <v>73</v>
      </c>
      <c r="H92" s="358">
        <v>60111</v>
      </c>
      <c r="I92" s="202"/>
      <c r="J92" s="466"/>
      <c r="K92" s="466"/>
      <c r="L92" s="199"/>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row>
    <row r="93" spans="1:39" ht="42.75">
      <c r="A93" s="388" t="s">
        <v>511</v>
      </c>
      <c r="B93" s="389" t="s">
        <v>887</v>
      </c>
      <c r="C93" s="390" t="s">
        <v>123</v>
      </c>
      <c r="D93" s="391">
        <v>4</v>
      </c>
      <c r="E93" s="392"/>
      <c r="F93" s="392"/>
      <c r="G93" s="357" t="s">
        <v>401</v>
      </c>
      <c r="H93" s="358" t="s">
        <v>895</v>
      </c>
      <c r="I93" s="202"/>
      <c r="J93" s="466"/>
      <c r="K93" s="466"/>
      <c r="L93" s="199"/>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row>
    <row r="94" spans="1:39" ht="42.75">
      <c r="A94" s="388" t="s">
        <v>582</v>
      </c>
      <c r="B94" s="389" t="s">
        <v>888</v>
      </c>
      <c r="C94" s="390" t="s">
        <v>123</v>
      </c>
      <c r="D94" s="391">
        <v>13</v>
      </c>
      <c r="E94" s="392"/>
      <c r="F94" s="392"/>
      <c r="G94" s="357" t="s">
        <v>401</v>
      </c>
      <c r="H94" s="358" t="s">
        <v>896</v>
      </c>
      <c r="I94" s="202"/>
      <c r="J94" s="466"/>
      <c r="K94" s="466"/>
      <c r="L94" s="199"/>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row>
    <row r="95" spans="1:39" ht="42.75">
      <c r="A95" s="388" t="s">
        <v>890</v>
      </c>
      <c r="B95" s="389" t="s">
        <v>889</v>
      </c>
      <c r="C95" s="390" t="s">
        <v>123</v>
      </c>
      <c r="D95" s="391">
        <v>26</v>
      </c>
      <c r="E95" s="392"/>
      <c r="F95" s="392"/>
      <c r="G95" s="357" t="s">
        <v>401</v>
      </c>
      <c r="H95" s="358" t="s">
        <v>897</v>
      </c>
      <c r="I95" s="202"/>
      <c r="J95" s="466"/>
      <c r="K95" s="466"/>
      <c r="L95" s="199"/>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row>
    <row r="96" spans="1:39" ht="57">
      <c r="A96" s="388" t="s">
        <v>891</v>
      </c>
      <c r="B96" s="389" t="s">
        <v>893</v>
      </c>
      <c r="C96" s="390" t="s">
        <v>123</v>
      </c>
      <c r="D96" s="391">
        <v>3</v>
      </c>
      <c r="E96" s="392"/>
      <c r="F96" s="392"/>
      <c r="G96" s="357" t="s">
        <v>401</v>
      </c>
      <c r="H96" s="358" t="s">
        <v>898</v>
      </c>
      <c r="I96" s="202"/>
      <c r="J96" s="466"/>
      <c r="K96" s="466"/>
      <c r="L96" s="199"/>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row>
    <row r="97" spans="1:39" ht="42.75">
      <c r="A97" s="388" t="s">
        <v>892</v>
      </c>
      <c r="B97" s="389" t="s">
        <v>894</v>
      </c>
      <c r="C97" s="390" t="s">
        <v>123</v>
      </c>
      <c r="D97" s="391">
        <v>4</v>
      </c>
      <c r="E97" s="392"/>
      <c r="F97" s="392"/>
      <c r="G97" s="357" t="s">
        <v>401</v>
      </c>
      <c r="H97" s="358" t="s">
        <v>899</v>
      </c>
      <c r="I97" s="202"/>
      <c r="J97" s="466"/>
      <c r="K97" s="466"/>
      <c r="L97" s="199"/>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row>
    <row r="98" spans="1:39" ht="23.25">
      <c r="A98" s="367" t="s">
        <v>900</v>
      </c>
      <c r="B98" s="368" t="s">
        <v>506</v>
      </c>
      <c r="C98" s="369"/>
      <c r="D98" s="370"/>
      <c r="E98" s="370"/>
      <c r="F98" s="370"/>
      <c r="G98" s="357"/>
      <c r="H98" s="358"/>
      <c r="I98" s="202"/>
      <c r="J98" s="354"/>
      <c r="K98" s="354"/>
      <c r="L98" s="199"/>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row>
    <row r="99" spans="1:39" ht="57">
      <c r="A99" s="388" t="s">
        <v>901</v>
      </c>
      <c r="B99" s="389" t="s">
        <v>1290</v>
      </c>
      <c r="C99" s="390" t="s">
        <v>14</v>
      </c>
      <c r="D99" s="391">
        <v>219.48</v>
      </c>
      <c r="E99" s="392"/>
      <c r="F99" s="392"/>
      <c r="G99" s="357" t="s">
        <v>73</v>
      </c>
      <c r="H99" s="358">
        <v>71701</v>
      </c>
      <c r="I99" s="202"/>
      <c r="J99" s="354"/>
      <c r="K99" s="354"/>
      <c r="L99" s="199"/>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row>
    <row r="100" spans="1:39" ht="57">
      <c r="A100" s="388" t="s">
        <v>902</v>
      </c>
      <c r="B100" s="389" t="s">
        <v>1291</v>
      </c>
      <c r="C100" s="390" t="s">
        <v>14</v>
      </c>
      <c r="D100" s="391">
        <v>39.480000000000004</v>
      </c>
      <c r="E100" s="392"/>
      <c r="F100" s="392"/>
      <c r="G100" s="357" t="s">
        <v>73</v>
      </c>
      <c r="H100" s="358">
        <v>71702</v>
      </c>
      <c r="I100" s="202"/>
      <c r="J100" s="354"/>
      <c r="K100" s="354"/>
      <c r="L100" s="199"/>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row>
    <row r="101" spans="1:39" ht="42.75">
      <c r="A101" s="388" t="s">
        <v>903</v>
      </c>
      <c r="B101" s="389" t="s">
        <v>1292</v>
      </c>
      <c r="C101" s="390" t="s">
        <v>14</v>
      </c>
      <c r="D101" s="391">
        <v>33.81</v>
      </c>
      <c r="E101" s="392"/>
      <c r="F101" s="392"/>
      <c r="G101" s="357" t="s">
        <v>73</v>
      </c>
      <c r="H101" s="358">
        <v>71704</v>
      </c>
      <c r="I101" s="202"/>
      <c r="J101" s="354"/>
      <c r="K101" s="354"/>
      <c r="L101" s="199"/>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row>
    <row r="102" spans="1:39" ht="85.5">
      <c r="A102" s="388" t="s">
        <v>904</v>
      </c>
      <c r="B102" s="389" t="s">
        <v>850</v>
      </c>
      <c r="C102" s="390" t="s">
        <v>123</v>
      </c>
      <c r="D102" s="391">
        <v>19</v>
      </c>
      <c r="E102" s="392"/>
      <c r="F102" s="392"/>
      <c r="G102" s="357" t="s">
        <v>401</v>
      </c>
      <c r="H102" s="358" t="s">
        <v>432</v>
      </c>
      <c r="I102" s="202"/>
      <c r="J102" s="354"/>
      <c r="K102" s="354"/>
      <c r="L102" s="199"/>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row>
    <row r="103" spans="1:39" s="407" customFormat="1" ht="71.25">
      <c r="A103" s="388" t="s">
        <v>905</v>
      </c>
      <c r="B103" s="414" t="s">
        <v>852</v>
      </c>
      <c r="C103" s="390" t="s">
        <v>14</v>
      </c>
      <c r="D103" s="391">
        <v>2.52</v>
      </c>
      <c r="E103" s="392"/>
      <c r="F103" s="392"/>
      <c r="G103" s="415" t="s">
        <v>401</v>
      </c>
      <c r="H103" s="416" t="s">
        <v>581</v>
      </c>
      <c r="I103" s="417"/>
      <c r="J103" s="418"/>
      <c r="K103" s="418"/>
      <c r="L103" s="419"/>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row>
    <row r="104" spans="1:39" s="407" customFormat="1" ht="85.5">
      <c r="A104" s="388" t="s">
        <v>906</v>
      </c>
      <c r="B104" s="414" t="s">
        <v>853</v>
      </c>
      <c r="C104" s="390" t="s">
        <v>14</v>
      </c>
      <c r="D104" s="391">
        <v>2.52</v>
      </c>
      <c r="E104" s="392"/>
      <c r="F104" s="392"/>
      <c r="G104" s="415" t="s">
        <v>401</v>
      </c>
      <c r="H104" s="416" t="s">
        <v>851</v>
      </c>
      <c r="I104" s="417"/>
      <c r="J104" s="418"/>
      <c r="K104" s="418"/>
      <c r="L104" s="419"/>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row>
    <row r="105" spans="1:39" s="407" customFormat="1" ht="23.25">
      <c r="A105" s="367" t="s">
        <v>907</v>
      </c>
      <c r="B105" s="368" t="s">
        <v>909</v>
      </c>
      <c r="C105" s="390"/>
      <c r="D105" s="391"/>
      <c r="E105" s="392"/>
      <c r="F105" s="392"/>
      <c r="G105" s="415"/>
      <c r="H105" s="416"/>
      <c r="I105" s="417"/>
      <c r="J105" s="418"/>
      <c r="K105" s="418"/>
      <c r="L105" s="419"/>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row>
    <row r="106" spans="1:39" ht="23.25">
      <c r="A106" s="388" t="s">
        <v>908</v>
      </c>
      <c r="B106" s="414" t="s">
        <v>909</v>
      </c>
      <c r="C106" s="390" t="s">
        <v>14</v>
      </c>
      <c r="D106" s="391">
        <v>2.8</v>
      </c>
      <c r="E106" s="392"/>
      <c r="F106" s="392"/>
      <c r="G106" s="415" t="s">
        <v>73</v>
      </c>
      <c r="H106" s="416">
        <v>71601</v>
      </c>
      <c r="I106" s="202"/>
      <c r="J106" s="412"/>
      <c r="K106" s="412"/>
      <c r="L106" s="199"/>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row>
    <row r="107" spans="1:39" ht="23.25">
      <c r="A107" s="367" t="s">
        <v>1233</v>
      </c>
      <c r="B107" s="368" t="s">
        <v>1250</v>
      </c>
      <c r="C107" s="390"/>
      <c r="D107" s="391"/>
      <c r="E107" s="392"/>
      <c r="F107" s="392"/>
      <c r="G107" s="415"/>
      <c r="H107" s="416"/>
      <c r="I107" s="202"/>
      <c r="J107" s="481"/>
      <c r="K107" s="481"/>
      <c r="L107" s="199"/>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row>
    <row r="108" spans="1:39" ht="128.25">
      <c r="A108" s="388" t="s">
        <v>1234</v>
      </c>
      <c r="B108" s="403" t="s">
        <v>1246</v>
      </c>
      <c r="C108" s="404" t="s">
        <v>14</v>
      </c>
      <c r="D108" s="391">
        <v>144.44999999999999</v>
      </c>
      <c r="E108" s="391"/>
      <c r="F108" s="391"/>
      <c r="G108" s="415" t="s">
        <v>401</v>
      </c>
      <c r="H108" s="416" t="s">
        <v>1235</v>
      </c>
      <c r="I108" s="202" t="e">
        <f>#REF!/E108</f>
        <v>#REF!</v>
      </c>
      <c r="J108" s="481">
        <v>140.41231494875245</v>
      </c>
      <c r="K108" s="481"/>
      <c r="L108" s="199"/>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row>
    <row r="109" spans="1:39" ht="23.25">
      <c r="A109" s="358"/>
      <c r="B109" s="358"/>
      <c r="C109" s="358"/>
      <c r="D109" s="358"/>
      <c r="E109" s="358"/>
      <c r="F109" s="358"/>
      <c r="G109" s="358"/>
      <c r="H109" s="358"/>
      <c r="I109" s="202"/>
      <c r="J109" s="354"/>
      <c r="K109" s="354"/>
      <c r="L109" s="199"/>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row>
    <row r="110" spans="1:39" ht="23.25">
      <c r="A110" s="360" t="s">
        <v>429</v>
      </c>
      <c r="B110" s="360" t="s">
        <v>429</v>
      </c>
      <c r="C110" s="360" t="s">
        <v>429</v>
      </c>
      <c r="D110" s="360"/>
      <c r="E110" s="360"/>
      <c r="F110" s="360"/>
      <c r="G110" s="360" t="s">
        <v>429</v>
      </c>
      <c r="H110" s="360" t="s">
        <v>429</v>
      </c>
      <c r="I110" s="202"/>
      <c r="J110" s="354"/>
      <c r="K110" s="354"/>
      <c r="L110" s="199"/>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row>
    <row r="111" spans="1:39" ht="23.25">
      <c r="A111" s="358" t="s">
        <v>429</v>
      </c>
      <c r="B111" s="358" t="s">
        <v>429</v>
      </c>
      <c r="C111" s="358" t="s">
        <v>429</v>
      </c>
      <c r="D111" s="358"/>
      <c r="E111" s="358"/>
      <c r="F111" s="358"/>
      <c r="G111" s="358" t="s">
        <v>429</v>
      </c>
      <c r="H111" s="358" t="s">
        <v>429</v>
      </c>
      <c r="I111" s="202"/>
      <c r="J111" s="354"/>
      <c r="K111" s="354"/>
      <c r="L111" s="199"/>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row>
    <row r="112" spans="1:39" ht="23.25">
      <c r="A112" s="362" t="s">
        <v>294</v>
      </c>
      <c r="B112" s="363" t="s">
        <v>30</v>
      </c>
      <c r="C112" s="364"/>
      <c r="D112" s="365"/>
      <c r="E112" s="365"/>
      <c r="F112" s="366"/>
      <c r="G112" s="355"/>
      <c r="H112" s="356" t="s">
        <v>429</v>
      </c>
      <c r="I112" s="202"/>
      <c r="J112" s="354"/>
      <c r="K112" s="354"/>
      <c r="L112" s="199"/>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row>
    <row r="113" spans="1:39" ht="23.25">
      <c r="A113" s="367" t="s">
        <v>512</v>
      </c>
      <c r="B113" s="368" t="s">
        <v>31</v>
      </c>
      <c r="C113" s="369"/>
      <c r="D113" s="370"/>
      <c r="E113" s="370"/>
      <c r="F113" s="370"/>
      <c r="G113" s="357"/>
      <c r="H113" s="358"/>
      <c r="I113" s="202"/>
      <c r="J113" s="354"/>
      <c r="K113" s="354"/>
      <c r="L113" s="199"/>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row>
    <row r="114" spans="1:39" ht="28.5">
      <c r="A114" s="388" t="s">
        <v>513</v>
      </c>
      <c r="B114" s="389" t="s">
        <v>1293</v>
      </c>
      <c r="C114" s="390" t="s">
        <v>14</v>
      </c>
      <c r="D114" s="391">
        <v>219.48</v>
      </c>
      <c r="E114" s="392"/>
      <c r="F114" s="392"/>
      <c r="G114" s="357" t="s">
        <v>73</v>
      </c>
      <c r="H114" s="358">
        <v>80102</v>
      </c>
      <c r="I114" s="202"/>
      <c r="J114" s="354"/>
      <c r="K114" s="354"/>
      <c r="L114" s="199"/>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row>
    <row r="115" spans="1:39" ht="28.5">
      <c r="A115" s="388" t="s">
        <v>514</v>
      </c>
      <c r="B115" s="389" t="s">
        <v>1294</v>
      </c>
      <c r="C115" s="390" t="s">
        <v>14</v>
      </c>
      <c r="D115" s="391">
        <v>39.480000000000004</v>
      </c>
      <c r="E115" s="392"/>
      <c r="F115" s="392"/>
      <c r="G115" s="357" t="s">
        <v>73</v>
      </c>
      <c r="H115" s="358">
        <v>80103</v>
      </c>
      <c r="I115" s="202"/>
      <c r="J115" s="354"/>
      <c r="K115" s="354"/>
      <c r="L115" s="199"/>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row>
    <row r="116" spans="1:39" ht="23.25">
      <c r="A116" s="367" t="s">
        <v>910</v>
      </c>
      <c r="B116" s="368" t="s">
        <v>32</v>
      </c>
      <c r="C116" s="390"/>
      <c r="D116" s="391"/>
      <c r="E116" s="392"/>
      <c r="F116" s="392"/>
      <c r="G116" s="357"/>
      <c r="H116" s="358"/>
      <c r="I116" s="202"/>
      <c r="J116" s="466"/>
      <c r="K116" s="466"/>
      <c r="L116" s="199"/>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row>
    <row r="117" spans="1:39" ht="57">
      <c r="A117" s="388" t="s">
        <v>950</v>
      </c>
      <c r="B117" s="389" t="s">
        <v>1295</v>
      </c>
      <c r="C117" s="390" t="s">
        <v>14</v>
      </c>
      <c r="D117" s="391">
        <v>15.288000000000004</v>
      </c>
      <c r="E117" s="392"/>
      <c r="F117" s="392"/>
      <c r="G117" s="357" t="s">
        <v>73</v>
      </c>
      <c r="H117" s="358">
        <v>80201</v>
      </c>
      <c r="I117" s="202"/>
      <c r="J117" s="354"/>
      <c r="K117" s="354"/>
      <c r="L117" s="199"/>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row>
    <row r="118" spans="1:39" ht="57">
      <c r="A118" s="388" t="s">
        <v>951</v>
      </c>
      <c r="B118" s="389" t="s">
        <v>1296</v>
      </c>
      <c r="C118" s="390" t="s">
        <v>14</v>
      </c>
      <c r="D118" s="391">
        <v>3.84</v>
      </c>
      <c r="E118" s="392"/>
      <c r="F118" s="392"/>
      <c r="G118" s="357" t="s">
        <v>73</v>
      </c>
      <c r="H118" s="358">
        <v>80203</v>
      </c>
      <c r="I118" s="202"/>
      <c r="J118" s="466"/>
      <c r="K118" s="466"/>
      <c r="L118" s="199"/>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row>
    <row r="119" spans="1:39" ht="23.25">
      <c r="A119" s="358"/>
      <c r="B119" s="358"/>
      <c r="C119" s="358"/>
      <c r="D119" s="358"/>
      <c r="E119" s="358"/>
      <c r="F119" s="358"/>
      <c r="G119" s="358"/>
      <c r="H119" s="358"/>
      <c r="I119" s="202"/>
      <c r="J119" s="354"/>
      <c r="K119" s="354"/>
      <c r="L119" s="199"/>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row>
    <row r="120" spans="1:39" ht="23.25">
      <c r="A120" s="360" t="s">
        <v>429</v>
      </c>
      <c r="B120" s="360" t="s">
        <v>429</v>
      </c>
      <c r="C120" s="360" t="s">
        <v>429</v>
      </c>
      <c r="D120" s="360"/>
      <c r="E120" s="360"/>
      <c r="F120" s="360"/>
      <c r="G120" s="360" t="s">
        <v>429</v>
      </c>
      <c r="H120" s="360" t="s">
        <v>429</v>
      </c>
      <c r="I120" s="202"/>
      <c r="J120" s="354"/>
      <c r="K120" s="354"/>
      <c r="L120" s="199"/>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row>
    <row r="121" spans="1:39" ht="23.25">
      <c r="A121" s="358" t="s">
        <v>429</v>
      </c>
      <c r="B121" s="358" t="s">
        <v>429</v>
      </c>
      <c r="C121" s="358" t="s">
        <v>429</v>
      </c>
      <c r="D121" s="358"/>
      <c r="E121" s="358"/>
      <c r="F121" s="358"/>
      <c r="G121" s="358" t="s">
        <v>429</v>
      </c>
      <c r="H121" s="358" t="s">
        <v>429</v>
      </c>
      <c r="I121" s="202"/>
      <c r="J121" s="354"/>
      <c r="K121" s="354"/>
      <c r="L121" s="199"/>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row>
    <row r="122" spans="1:39" ht="23.25">
      <c r="A122" s="362" t="s">
        <v>295</v>
      </c>
      <c r="B122" s="363" t="s">
        <v>33</v>
      </c>
      <c r="C122" s="364"/>
      <c r="D122" s="365"/>
      <c r="E122" s="365"/>
      <c r="F122" s="366"/>
      <c r="G122" s="355"/>
      <c r="H122" s="356" t="s">
        <v>429</v>
      </c>
      <c r="I122" s="202"/>
      <c r="J122" s="354"/>
      <c r="K122" s="354"/>
      <c r="L122" s="199"/>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row>
    <row r="123" spans="1:39" s="477" customFormat="1" ht="23.25">
      <c r="A123" s="367" t="s">
        <v>515</v>
      </c>
      <c r="B123" s="368" t="s">
        <v>911</v>
      </c>
      <c r="C123" s="358"/>
      <c r="D123" s="370"/>
      <c r="E123" s="370"/>
      <c r="F123" s="461"/>
      <c r="G123" s="472"/>
      <c r="H123" s="371"/>
      <c r="I123" s="473"/>
      <c r="J123" s="474"/>
      <c r="K123" s="474"/>
      <c r="L123" s="475"/>
      <c r="M123" s="476"/>
      <c r="N123" s="476"/>
      <c r="O123" s="476"/>
      <c r="P123" s="476"/>
      <c r="Q123" s="476"/>
      <c r="R123" s="476"/>
      <c r="S123" s="476"/>
      <c r="T123" s="476"/>
      <c r="U123" s="476"/>
      <c r="V123" s="476"/>
      <c r="W123" s="476"/>
      <c r="X123" s="476"/>
      <c r="Y123" s="476"/>
      <c r="Z123" s="476"/>
      <c r="AA123" s="476"/>
      <c r="AB123" s="476"/>
      <c r="AC123" s="476"/>
      <c r="AD123" s="476"/>
      <c r="AE123" s="476"/>
      <c r="AF123" s="476"/>
      <c r="AG123" s="476"/>
      <c r="AH123" s="476"/>
      <c r="AI123" s="476"/>
      <c r="AJ123" s="476"/>
      <c r="AK123" s="476"/>
      <c r="AL123" s="476"/>
      <c r="AM123" s="476"/>
    </row>
    <row r="124" spans="1:39" s="477" customFormat="1" ht="71.25">
      <c r="A124" s="388" t="s">
        <v>516</v>
      </c>
      <c r="B124" s="389" t="s">
        <v>1297</v>
      </c>
      <c r="C124" s="390" t="s">
        <v>14</v>
      </c>
      <c r="D124" s="391">
        <v>1058.8699999999999</v>
      </c>
      <c r="E124" s="392"/>
      <c r="F124" s="392"/>
      <c r="G124" s="357" t="s">
        <v>73</v>
      </c>
      <c r="H124" s="358">
        <v>90102</v>
      </c>
      <c r="I124" s="473"/>
      <c r="J124" s="474"/>
      <c r="K124" s="474"/>
      <c r="L124" s="475"/>
      <c r="M124" s="476"/>
      <c r="N124" s="476"/>
      <c r="O124" s="476"/>
      <c r="P124" s="476"/>
      <c r="Q124" s="476"/>
      <c r="R124" s="476"/>
      <c r="S124" s="476"/>
      <c r="T124" s="476"/>
      <c r="U124" s="476"/>
      <c r="V124" s="476"/>
      <c r="W124" s="476"/>
      <c r="X124" s="476"/>
      <c r="Y124" s="476"/>
      <c r="Z124" s="476"/>
      <c r="AA124" s="476"/>
      <c r="AB124" s="476"/>
      <c r="AC124" s="476"/>
      <c r="AD124" s="476"/>
      <c r="AE124" s="476"/>
      <c r="AF124" s="476"/>
      <c r="AG124" s="476"/>
      <c r="AH124" s="476"/>
      <c r="AI124" s="476"/>
      <c r="AJ124" s="476"/>
      <c r="AK124" s="476"/>
      <c r="AL124" s="476"/>
      <c r="AM124" s="476"/>
    </row>
    <row r="125" spans="1:39" ht="23.25">
      <c r="A125" s="367" t="s">
        <v>561</v>
      </c>
      <c r="B125" s="368" t="s">
        <v>34</v>
      </c>
      <c r="C125" s="369"/>
      <c r="D125" s="370"/>
      <c r="E125" s="370"/>
      <c r="F125" s="370"/>
      <c r="G125" s="357"/>
      <c r="H125" s="358"/>
      <c r="I125" s="202"/>
      <c r="J125" s="354"/>
      <c r="K125" s="354"/>
      <c r="L125" s="199"/>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row>
    <row r="126" spans="1:39" ht="42.75">
      <c r="A126" s="388" t="s">
        <v>912</v>
      </c>
      <c r="B126" s="389" t="s">
        <v>1298</v>
      </c>
      <c r="C126" s="390" t="s">
        <v>14</v>
      </c>
      <c r="D126" s="391">
        <v>1058.8699999999999</v>
      </c>
      <c r="E126" s="392"/>
      <c r="F126" s="392"/>
      <c r="G126" s="357" t="s">
        <v>73</v>
      </c>
      <c r="H126" s="358">
        <v>90202</v>
      </c>
      <c r="I126" s="202"/>
      <c r="J126" s="466"/>
      <c r="K126" s="466"/>
      <c r="L126" s="199"/>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row>
    <row r="127" spans="1:39" ht="85.5">
      <c r="A127" s="388" t="s">
        <v>913</v>
      </c>
      <c r="B127" s="389" t="s">
        <v>1299</v>
      </c>
      <c r="C127" s="390" t="s">
        <v>14</v>
      </c>
      <c r="D127" s="391">
        <v>153.07999999999998</v>
      </c>
      <c r="E127" s="392"/>
      <c r="F127" s="392"/>
      <c r="G127" s="357" t="s">
        <v>73</v>
      </c>
      <c r="H127" s="358">
        <v>90222</v>
      </c>
      <c r="I127" s="202"/>
      <c r="J127" s="354"/>
      <c r="K127" s="354"/>
      <c r="L127" s="199"/>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row>
    <row r="128" spans="1:39" ht="57">
      <c r="A128" s="388" t="s">
        <v>916</v>
      </c>
      <c r="B128" s="389" t="s">
        <v>915</v>
      </c>
      <c r="C128" s="390" t="s">
        <v>14</v>
      </c>
      <c r="D128" s="391">
        <v>42.900000000000006</v>
      </c>
      <c r="E128" s="392"/>
      <c r="F128" s="392"/>
      <c r="G128" s="357" t="s">
        <v>401</v>
      </c>
      <c r="H128" s="358" t="s">
        <v>917</v>
      </c>
      <c r="I128" s="202"/>
      <c r="J128" s="466"/>
      <c r="K128" s="466"/>
      <c r="L128" s="199"/>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row>
    <row r="129" spans="1:39" ht="23.25">
      <c r="A129" s="367" t="s">
        <v>562</v>
      </c>
      <c r="B129" s="368" t="s">
        <v>914</v>
      </c>
      <c r="C129" s="369"/>
      <c r="D129" s="370"/>
      <c r="E129" s="370"/>
      <c r="F129" s="370"/>
      <c r="G129" s="357"/>
      <c r="H129" s="358"/>
      <c r="I129" s="202"/>
      <c r="J129" s="413"/>
      <c r="K129" s="413"/>
      <c r="L129" s="199"/>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row>
    <row r="130" spans="1:39" ht="28.5">
      <c r="A130" s="388" t="s">
        <v>918</v>
      </c>
      <c r="B130" s="389" t="s">
        <v>1300</v>
      </c>
      <c r="C130" s="390" t="s">
        <v>15</v>
      </c>
      <c r="D130" s="391">
        <v>131.53</v>
      </c>
      <c r="E130" s="392"/>
      <c r="F130" s="392"/>
      <c r="G130" s="357" t="s">
        <v>73</v>
      </c>
      <c r="H130" s="358">
        <v>90301</v>
      </c>
      <c r="I130" s="202"/>
      <c r="J130" s="466"/>
      <c r="K130" s="466"/>
      <c r="L130" s="199"/>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row>
    <row r="131" spans="1:39" ht="28.5">
      <c r="A131" s="388" t="s">
        <v>919</v>
      </c>
      <c r="B131" s="389" t="s">
        <v>1301</v>
      </c>
      <c r="C131" s="390" t="s">
        <v>15</v>
      </c>
      <c r="D131" s="391">
        <v>51.260000000000005</v>
      </c>
      <c r="E131" s="392"/>
      <c r="F131" s="392"/>
      <c r="G131" s="357" t="s">
        <v>73</v>
      </c>
      <c r="H131" s="358">
        <v>90302</v>
      </c>
      <c r="I131" s="202"/>
      <c r="J131" s="466"/>
      <c r="K131" s="466"/>
      <c r="L131" s="199"/>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row>
    <row r="132" spans="1:39" ht="28.5">
      <c r="A132" s="388" t="s">
        <v>920</v>
      </c>
      <c r="B132" s="389" t="s">
        <v>1302</v>
      </c>
      <c r="C132" s="390" t="s">
        <v>15</v>
      </c>
      <c r="D132" s="391">
        <v>56</v>
      </c>
      <c r="E132" s="392"/>
      <c r="F132" s="392"/>
      <c r="G132" s="357" t="s">
        <v>73</v>
      </c>
      <c r="H132" s="358">
        <v>90312</v>
      </c>
      <c r="I132" s="202"/>
      <c r="J132" s="466"/>
      <c r="K132" s="466"/>
      <c r="L132" s="199"/>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row>
    <row r="133" spans="1:39" ht="23.25">
      <c r="A133" s="358"/>
      <c r="B133" s="358"/>
      <c r="C133" s="358"/>
      <c r="D133" s="358"/>
      <c r="E133" s="358"/>
      <c r="F133" s="358"/>
      <c r="G133" s="358"/>
      <c r="H133" s="358"/>
      <c r="I133" s="202"/>
      <c r="J133" s="354"/>
      <c r="K133" s="354"/>
      <c r="L133" s="199"/>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row>
    <row r="134" spans="1:39" ht="23.25">
      <c r="A134" s="360" t="s">
        <v>429</v>
      </c>
      <c r="B134" s="360" t="s">
        <v>429</v>
      </c>
      <c r="C134" s="360" t="s">
        <v>429</v>
      </c>
      <c r="D134" s="360"/>
      <c r="E134" s="360"/>
      <c r="F134" s="360"/>
      <c r="G134" s="360" t="s">
        <v>429</v>
      </c>
      <c r="H134" s="360" t="s">
        <v>429</v>
      </c>
      <c r="I134" s="202"/>
      <c r="J134" s="354"/>
      <c r="K134" s="354"/>
      <c r="L134" s="199"/>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row>
    <row r="135" spans="1:39" ht="23.25">
      <c r="A135" s="358" t="s">
        <v>429</v>
      </c>
      <c r="B135" s="358" t="s">
        <v>429</v>
      </c>
      <c r="C135" s="358" t="s">
        <v>429</v>
      </c>
      <c r="D135" s="358"/>
      <c r="E135" s="358"/>
      <c r="F135" s="358"/>
      <c r="G135" s="358" t="s">
        <v>429</v>
      </c>
      <c r="H135" s="358" t="s">
        <v>429</v>
      </c>
      <c r="I135" s="202"/>
      <c r="J135" s="354"/>
      <c r="K135" s="354"/>
      <c r="L135" s="199"/>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row>
    <row r="136" spans="1:39" ht="23.25">
      <c r="A136" s="362" t="s">
        <v>296</v>
      </c>
      <c r="B136" s="363" t="s">
        <v>35</v>
      </c>
      <c r="C136" s="364"/>
      <c r="D136" s="365"/>
      <c r="E136" s="365"/>
      <c r="F136" s="366"/>
      <c r="G136" s="355"/>
      <c r="H136" s="356" t="s">
        <v>429</v>
      </c>
      <c r="I136" s="202"/>
      <c r="J136" s="354"/>
      <c r="K136" s="354"/>
      <c r="L136" s="199"/>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row>
    <row r="137" spans="1:39" ht="23.25">
      <c r="A137" s="458" t="s">
        <v>517</v>
      </c>
      <c r="B137" s="459" t="s">
        <v>930</v>
      </c>
      <c r="C137" s="369"/>
      <c r="D137" s="370"/>
      <c r="E137" s="370"/>
      <c r="F137" s="370"/>
      <c r="G137" s="357"/>
      <c r="H137" s="358"/>
      <c r="I137" s="457"/>
      <c r="J137" s="457"/>
      <c r="K137" s="457"/>
      <c r="L137" s="457"/>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row>
    <row r="138" spans="1:39" ht="71.25">
      <c r="A138" s="388" t="s">
        <v>518</v>
      </c>
      <c r="B138" s="389" t="s">
        <v>931</v>
      </c>
      <c r="C138" s="390" t="s">
        <v>14</v>
      </c>
      <c r="D138" s="391">
        <v>174.58530000000002</v>
      </c>
      <c r="E138" s="392"/>
      <c r="F138" s="392"/>
      <c r="G138" s="357" t="s">
        <v>401</v>
      </c>
      <c r="H138" s="358" t="s">
        <v>933</v>
      </c>
      <c r="I138" s="457"/>
      <c r="J138" s="457"/>
      <c r="K138" s="457"/>
      <c r="L138" s="457"/>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row>
    <row r="139" spans="1:39" ht="23.25">
      <c r="A139" s="458" t="s">
        <v>563</v>
      </c>
      <c r="B139" s="459" t="s">
        <v>601</v>
      </c>
      <c r="C139" s="369"/>
      <c r="D139" s="370"/>
      <c r="E139" s="370"/>
      <c r="F139" s="370"/>
      <c r="G139" s="357"/>
      <c r="H139" s="358"/>
      <c r="I139" s="471"/>
      <c r="J139" s="471"/>
      <c r="K139" s="471"/>
      <c r="L139" s="471"/>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row>
    <row r="140" spans="1:39" ht="28.5">
      <c r="A140" s="388" t="s">
        <v>591</v>
      </c>
      <c r="B140" s="389" t="s">
        <v>1303</v>
      </c>
      <c r="C140" s="390" t="s">
        <v>14</v>
      </c>
      <c r="D140" s="391">
        <v>459</v>
      </c>
      <c r="E140" s="392"/>
      <c r="F140" s="392"/>
      <c r="G140" s="357" t="s">
        <v>73</v>
      </c>
      <c r="H140" s="358">
        <v>100203</v>
      </c>
      <c r="I140" s="471"/>
      <c r="J140" s="471"/>
      <c r="K140" s="471"/>
      <c r="L140" s="471"/>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row>
    <row r="141" spans="1:39" ht="30">
      <c r="A141" s="367" t="s">
        <v>564</v>
      </c>
      <c r="B141" s="400" t="s">
        <v>935</v>
      </c>
      <c r="C141" s="390"/>
      <c r="D141" s="391"/>
      <c r="E141" s="392"/>
      <c r="F141" s="392"/>
      <c r="G141" s="357"/>
      <c r="H141" s="358"/>
      <c r="I141" s="457"/>
      <c r="J141" s="457"/>
      <c r="K141" s="457"/>
      <c r="L141" s="457"/>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row>
    <row r="142" spans="1:39" ht="71.25">
      <c r="A142" s="388" t="s">
        <v>593</v>
      </c>
      <c r="B142" s="389" t="s">
        <v>1304</v>
      </c>
      <c r="C142" s="390" t="s">
        <v>14</v>
      </c>
      <c r="D142" s="391">
        <v>512.61799999999994</v>
      </c>
      <c r="E142" s="391"/>
      <c r="F142" s="391"/>
      <c r="G142" s="357" t="s">
        <v>73</v>
      </c>
      <c r="H142" s="358">
        <v>100105</v>
      </c>
      <c r="I142" s="457"/>
      <c r="J142" s="457"/>
      <c r="K142" s="457"/>
      <c r="L142" s="457"/>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row>
    <row r="143" spans="1:39" ht="57">
      <c r="A143" s="388" t="s">
        <v>594</v>
      </c>
      <c r="B143" s="389" t="s">
        <v>583</v>
      </c>
      <c r="C143" s="390" t="s">
        <v>14</v>
      </c>
      <c r="D143" s="391">
        <v>63.974999999999994</v>
      </c>
      <c r="E143" s="392"/>
      <c r="F143" s="392"/>
      <c r="G143" s="357" t="s">
        <v>401</v>
      </c>
      <c r="H143" s="358" t="s">
        <v>584</v>
      </c>
      <c r="I143" s="457"/>
      <c r="J143" s="457"/>
      <c r="K143" s="457"/>
      <c r="L143" s="457"/>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row>
    <row r="144" spans="1:39" ht="57">
      <c r="A144" s="388" t="s">
        <v>594</v>
      </c>
      <c r="B144" s="389" t="s">
        <v>932</v>
      </c>
      <c r="C144" s="390" t="s">
        <v>14</v>
      </c>
      <c r="D144" s="391">
        <v>250.63200000000001</v>
      </c>
      <c r="E144" s="392"/>
      <c r="F144" s="392"/>
      <c r="G144" s="357" t="s">
        <v>401</v>
      </c>
      <c r="H144" s="358" t="s">
        <v>934</v>
      </c>
      <c r="I144" s="471"/>
      <c r="J144" s="471"/>
      <c r="K144" s="471"/>
      <c r="L144" s="471"/>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row>
    <row r="145" spans="1:39" ht="23.25">
      <c r="A145" s="388"/>
      <c r="B145" s="389"/>
      <c r="C145" s="390"/>
      <c r="D145" s="391"/>
      <c r="E145" s="392"/>
      <c r="F145" s="392"/>
      <c r="G145" s="357"/>
      <c r="H145" s="358"/>
      <c r="I145" s="482"/>
      <c r="J145" s="482"/>
      <c r="K145" s="482"/>
      <c r="L145" s="482"/>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row>
    <row r="146" spans="1:39" ht="23.25">
      <c r="A146" s="358"/>
      <c r="B146" s="358"/>
      <c r="C146" s="358"/>
      <c r="D146" s="358"/>
      <c r="E146" s="358"/>
      <c r="F146" s="358"/>
      <c r="G146" s="358"/>
      <c r="H146" s="358"/>
      <c r="I146" s="202"/>
      <c r="J146" s="354"/>
      <c r="L146" s="199"/>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row>
    <row r="147" spans="1:39" ht="23.25">
      <c r="A147" s="360" t="s">
        <v>429</v>
      </c>
      <c r="B147" s="360" t="s">
        <v>429</v>
      </c>
      <c r="C147" s="360" t="s">
        <v>429</v>
      </c>
      <c r="D147" s="360"/>
      <c r="E147" s="360"/>
      <c r="F147" s="360"/>
      <c r="G147" s="360" t="s">
        <v>429</v>
      </c>
      <c r="H147" s="360" t="s">
        <v>429</v>
      </c>
      <c r="I147" s="202"/>
      <c r="J147" s="354"/>
      <c r="K147" s="354"/>
      <c r="L147" s="199"/>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row>
    <row r="148" spans="1:39" ht="23.25">
      <c r="A148" s="358" t="s">
        <v>429</v>
      </c>
      <c r="B148" s="358" t="s">
        <v>429</v>
      </c>
      <c r="C148" s="358" t="s">
        <v>429</v>
      </c>
      <c r="D148" s="358"/>
      <c r="E148" s="358"/>
      <c r="F148" s="358"/>
      <c r="G148" s="358" t="s">
        <v>429</v>
      </c>
      <c r="H148" s="358" t="s">
        <v>429</v>
      </c>
      <c r="I148" s="202"/>
      <c r="J148" s="354"/>
      <c r="K148" s="354"/>
      <c r="L148" s="199"/>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row>
    <row r="149" spans="1:39" ht="23.25">
      <c r="A149" s="362" t="s">
        <v>297</v>
      </c>
      <c r="B149" s="363" t="s">
        <v>36</v>
      </c>
      <c r="C149" s="364"/>
      <c r="D149" s="365"/>
      <c r="E149" s="365"/>
      <c r="F149" s="366"/>
      <c r="G149" s="355"/>
      <c r="H149" s="356" t="s">
        <v>429</v>
      </c>
      <c r="I149" s="202"/>
      <c r="J149" s="354"/>
      <c r="K149" s="354"/>
      <c r="L149" s="199"/>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row>
    <row r="150" spans="1:39" ht="23.25">
      <c r="A150" s="388" t="s">
        <v>519</v>
      </c>
      <c r="B150" s="389" t="s">
        <v>1305</v>
      </c>
      <c r="C150" s="390" t="s">
        <v>14</v>
      </c>
      <c r="D150" s="391">
        <v>639.7800000000002</v>
      </c>
      <c r="E150" s="392"/>
      <c r="F150" s="392"/>
      <c r="G150" s="357" t="s">
        <v>73</v>
      </c>
      <c r="H150" s="358">
        <v>110201</v>
      </c>
      <c r="I150" s="202"/>
      <c r="J150" s="471"/>
      <c r="K150" s="471"/>
      <c r="L150" s="199"/>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row>
    <row r="151" spans="1:39" ht="23.25">
      <c r="A151" s="388" t="s">
        <v>928</v>
      </c>
      <c r="B151" s="389" t="s">
        <v>925</v>
      </c>
      <c r="C151" s="390" t="s">
        <v>15</v>
      </c>
      <c r="D151" s="391">
        <v>607.34999999999991</v>
      </c>
      <c r="E151" s="392"/>
      <c r="F151" s="392"/>
      <c r="G151" s="357" t="s">
        <v>401</v>
      </c>
      <c r="H151" s="358" t="s">
        <v>929</v>
      </c>
      <c r="I151" s="202"/>
      <c r="J151" s="471"/>
      <c r="K151" s="471"/>
      <c r="L151" s="199"/>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row>
    <row r="152" spans="1:39" ht="28.5">
      <c r="A152" s="388" t="s">
        <v>937</v>
      </c>
      <c r="B152" s="389" t="s">
        <v>1306</v>
      </c>
      <c r="C152" s="390" t="s">
        <v>14</v>
      </c>
      <c r="D152" s="391">
        <v>217.35</v>
      </c>
      <c r="E152" s="392"/>
      <c r="F152" s="392"/>
      <c r="G152" s="357" t="s">
        <v>73</v>
      </c>
      <c r="H152" s="358">
        <v>110210</v>
      </c>
      <c r="I152" s="202"/>
      <c r="J152" s="471"/>
      <c r="K152" s="471"/>
      <c r="L152" s="199"/>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row>
    <row r="153" spans="1:39" ht="23.25">
      <c r="A153" s="358"/>
      <c r="B153" s="358"/>
      <c r="C153" s="358"/>
      <c r="D153" s="358"/>
      <c r="E153" s="358"/>
      <c r="F153" s="358"/>
      <c r="G153" s="358"/>
      <c r="H153" s="358"/>
      <c r="I153" s="202"/>
      <c r="J153" s="354"/>
      <c r="K153" s="354"/>
      <c r="L153" s="199"/>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row>
    <row r="154" spans="1:39" ht="23.25">
      <c r="A154" s="360" t="s">
        <v>429</v>
      </c>
      <c r="B154" s="360" t="s">
        <v>429</v>
      </c>
      <c r="C154" s="360" t="s">
        <v>429</v>
      </c>
      <c r="D154" s="360"/>
      <c r="E154" s="360"/>
      <c r="F154" s="360"/>
      <c r="G154" s="360" t="s">
        <v>429</v>
      </c>
      <c r="H154" s="360" t="s">
        <v>429</v>
      </c>
      <c r="I154" s="202"/>
      <c r="J154" s="354"/>
      <c r="K154" s="354"/>
      <c r="L154" s="199"/>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row>
    <row r="155" spans="1:39" ht="23.25">
      <c r="A155" s="358" t="s">
        <v>429</v>
      </c>
      <c r="B155" s="358" t="s">
        <v>429</v>
      </c>
      <c r="C155" s="358" t="s">
        <v>429</v>
      </c>
      <c r="D155" s="358"/>
      <c r="E155" s="358"/>
      <c r="F155" s="358"/>
      <c r="G155" s="358" t="s">
        <v>429</v>
      </c>
      <c r="H155" s="358" t="s">
        <v>429</v>
      </c>
      <c r="I155" s="202"/>
      <c r="J155" s="354"/>
      <c r="K155" s="354"/>
      <c r="L155" s="199"/>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row>
    <row r="156" spans="1:39" ht="23.25">
      <c r="A156" s="362" t="s">
        <v>298</v>
      </c>
      <c r="B156" s="363" t="s">
        <v>479</v>
      </c>
      <c r="C156" s="364"/>
      <c r="D156" s="365"/>
      <c r="E156" s="365"/>
      <c r="F156" s="366"/>
      <c r="G156" s="355"/>
      <c r="H156" s="356" t="s">
        <v>429</v>
      </c>
      <c r="I156" s="202"/>
      <c r="J156" s="354"/>
      <c r="K156" s="354"/>
      <c r="L156" s="199"/>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row>
    <row r="157" spans="1:39" ht="23.25">
      <c r="A157" s="367" t="s">
        <v>521</v>
      </c>
      <c r="B157" s="368" t="s">
        <v>936</v>
      </c>
      <c r="C157" s="369"/>
      <c r="D157" s="370"/>
      <c r="E157" s="370"/>
      <c r="F157" s="370"/>
      <c r="G157" s="357"/>
      <c r="H157" s="358"/>
      <c r="I157" s="202"/>
      <c r="J157" s="471"/>
      <c r="K157" s="471"/>
      <c r="L157" s="199"/>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row>
    <row r="158" spans="1:39" ht="42.75">
      <c r="A158" s="388" t="s">
        <v>973</v>
      </c>
      <c r="B158" s="389" t="s">
        <v>1307</v>
      </c>
      <c r="C158" s="390" t="s">
        <v>14</v>
      </c>
      <c r="D158" s="391">
        <v>1953.8</v>
      </c>
      <c r="E158" s="392"/>
      <c r="F158" s="392"/>
      <c r="G158" s="357" t="s">
        <v>73</v>
      </c>
      <c r="H158" s="358">
        <v>110101</v>
      </c>
      <c r="I158" s="202"/>
      <c r="J158" s="471"/>
      <c r="K158" s="471"/>
      <c r="L158" s="199"/>
      <c r="M158" s="200"/>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row>
    <row r="159" spans="1:39" ht="42.75">
      <c r="A159" s="388" t="s">
        <v>974</v>
      </c>
      <c r="B159" s="389" t="s">
        <v>1308</v>
      </c>
      <c r="C159" s="390" t="s">
        <v>14</v>
      </c>
      <c r="D159" s="391">
        <v>1953.8</v>
      </c>
      <c r="E159" s="392"/>
      <c r="F159" s="392"/>
      <c r="G159" s="357" t="s">
        <v>73</v>
      </c>
      <c r="H159" s="358">
        <v>110302</v>
      </c>
      <c r="I159" s="202"/>
      <c r="J159" s="471"/>
      <c r="K159" s="471"/>
      <c r="L159" s="199"/>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row>
    <row r="160" spans="1:39" ht="30">
      <c r="A160" s="367" t="s">
        <v>522</v>
      </c>
      <c r="B160" s="368" t="s">
        <v>520</v>
      </c>
      <c r="C160" s="369"/>
      <c r="D160" s="370"/>
      <c r="E160" s="370"/>
      <c r="F160" s="370"/>
      <c r="G160" s="357"/>
      <c r="H160" s="358"/>
      <c r="I160" s="202"/>
      <c r="J160" s="354"/>
      <c r="K160" s="354"/>
      <c r="L160" s="199"/>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row>
    <row r="161" spans="1:39" ht="42.75">
      <c r="A161" s="388" t="s">
        <v>938</v>
      </c>
      <c r="B161" s="389" t="s">
        <v>1309</v>
      </c>
      <c r="C161" s="390" t="s">
        <v>14</v>
      </c>
      <c r="D161" s="391">
        <v>6765.877999999997</v>
      </c>
      <c r="E161" s="392"/>
      <c r="F161" s="392"/>
      <c r="G161" s="357" t="s">
        <v>73</v>
      </c>
      <c r="H161" s="358">
        <v>120101</v>
      </c>
      <c r="I161" s="202"/>
      <c r="J161" s="484"/>
      <c r="K161" s="354"/>
      <c r="L161" s="199"/>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row>
    <row r="162" spans="1:39" ht="42.75">
      <c r="A162" s="388" t="s">
        <v>523</v>
      </c>
      <c r="B162" s="389" t="s">
        <v>1310</v>
      </c>
      <c r="C162" s="390" t="s">
        <v>14</v>
      </c>
      <c r="D162" s="391">
        <v>1984.316</v>
      </c>
      <c r="E162" s="392"/>
      <c r="F162" s="392"/>
      <c r="G162" s="357" t="s">
        <v>73</v>
      </c>
      <c r="H162" s="358">
        <v>120301</v>
      </c>
      <c r="I162" s="202"/>
      <c r="J162" s="354"/>
      <c r="K162" s="354"/>
      <c r="L162" s="199"/>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row>
    <row r="163" spans="1:39" ht="57">
      <c r="A163" s="388" t="s">
        <v>939</v>
      </c>
      <c r="B163" s="389" t="s">
        <v>1311</v>
      </c>
      <c r="C163" s="390" t="s">
        <v>14</v>
      </c>
      <c r="D163" s="391">
        <v>4941.0079999999998</v>
      </c>
      <c r="E163" s="392"/>
      <c r="F163" s="391"/>
      <c r="G163" s="357" t="s">
        <v>73</v>
      </c>
      <c r="H163" s="358">
        <v>120303</v>
      </c>
      <c r="I163" s="202"/>
      <c r="J163" s="354"/>
      <c r="K163" s="354"/>
      <c r="L163" s="199"/>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row>
    <row r="164" spans="1:39" ht="57">
      <c r="A164" s="388" t="s">
        <v>524</v>
      </c>
      <c r="B164" s="389" t="s">
        <v>1312</v>
      </c>
      <c r="C164" s="390" t="s">
        <v>14</v>
      </c>
      <c r="D164" s="391">
        <v>1219.2900000000004</v>
      </c>
      <c r="E164" s="392"/>
      <c r="F164" s="392"/>
      <c r="G164" s="357" t="s">
        <v>73</v>
      </c>
      <c r="H164" s="358">
        <v>120220</v>
      </c>
      <c r="I164" s="202"/>
      <c r="J164" s="478"/>
      <c r="K164" s="478"/>
      <c r="L164" s="199"/>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row>
    <row r="165" spans="1:39" ht="71.25">
      <c r="A165" s="388" t="s">
        <v>524</v>
      </c>
      <c r="B165" s="389" t="s">
        <v>1313</v>
      </c>
      <c r="C165" s="390" t="s">
        <v>14</v>
      </c>
      <c r="D165" s="391">
        <v>602.47399999999993</v>
      </c>
      <c r="E165" s="392"/>
      <c r="F165" s="392"/>
      <c r="G165" s="357" t="s">
        <v>73</v>
      </c>
      <c r="H165" s="358">
        <v>120201</v>
      </c>
      <c r="I165" s="202"/>
      <c r="J165" s="354"/>
      <c r="K165" s="354"/>
      <c r="L165" s="199"/>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row>
    <row r="166" spans="1:39" ht="28.5">
      <c r="A166" s="388" t="s">
        <v>525</v>
      </c>
      <c r="B166" s="389" t="s">
        <v>1314</v>
      </c>
      <c r="C166" s="390" t="s">
        <v>15</v>
      </c>
      <c r="D166" s="391">
        <v>1324.2999999999995</v>
      </c>
      <c r="E166" s="392"/>
      <c r="F166" s="392"/>
      <c r="G166" s="357" t="s">
        <v>73</v>
      </c>
      <c r="H166" s="358">
        <v>120216</v>
      </c>
      <c r="I166" s="202"/>
      <c r="J166" s="354"/>
      <c r="K166" s="354"/>
      <c r="L166" s="199"/>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row>
    <row r="167" spans="1:39" ht="28.5">
      <c r="A167" s="388" t="s">
        <v>526</v>
      </c>
      <c r="B167" s="389" t="s">
        <v>1315</v>
      </c>
      <c r="C167" s="390" t="s">
        <v>15</v>
      </c>
      <c r="D167" s="391">
        <v>254</v>
      </c>
      <c r="E167" s="392"/>
      <c r="F167" s="392"/>
      <c r="G167" s="357" t="s">
        <v>73</v>
      </c>
      <c r="H167" s="358">
        <v>130317</v>
      </c>
      <c r="I167" s="202"/>
      <c r="J167" s="354"/>
      <c r="K167" s="354"/>
      <c r="L167" s="199"/>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row>
    <row r="168" spans="1:39" ht="28.5">
      <c r="A168" s="388" t="s">
        <v>940</v>
      </c>
      <c r="B168" s="389" t="s">
        <v>1316</v>
      </c>
      <c r="C168" s="390" t="s">
        <v>15</v>
      </c>
      <c r="D168" s="391">
        <v>109.33</v>
      </c>
      <c r="E168" s="392"/>
      <c r="F168" s="392"/>
      <c r="G168" s="357" t="s">
        <v>73</v>
      </c>
      <c r="H168" s="358">
        <v>200717</v>
      </c>
      <c r="I168" s="202"/>
      <c r="J168" s="354"/>
      <c r="K168" s="354"/>
      <c r="L168" s="199"/>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row>
    <row r="169" spans="1:39" ht="23.25">
      <c r="A169" s="367" t="s">
        <v>941</v>
      </c>
      <c r="B169" s="368" t="s">
        <v>949</v>
      </c>
      <c r="C169" s="369"/>
      <c r="D169" s="370"/>
      <c r="E169" s="370"/>
      <c r="F169" s="370"/>
      <c r="G169" s="357"/>
      <c r="H169" s="358" t="s">
        <v>429</v>
      </c>
      <c r="I169" s="202"/>
      <c r="J169" s="354"/>
      <c r="K169" s="354"/>
      <c r="L169" s="199"/>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row>
    <row r="170" spans="1:39" ht="42.75">
      <c r="A170" s="388" t="s">
        <v>942</v>
      </c>
      <c r="B170" s="403" t="s">
        <v>1317</v>
      </c>
      <c r="C170" s="404" t="s">
        <v>14</v>
      </c>
      <c r="D170" s="391">
        <v>262.32000000000005</v>
      </c>
      <c r="E170" s="391"/>
      <c r="F170" s="392"/>
      <c r="G170" s="357" t="s">
        <v>73</v>
      </c>
      <c r="H170" s="358">
        <v>130103</v>
      </c>
      <c r="I170" s="202"/>
      <c r="J170" s="354"/>
      <c r="K170" s="354"/>
      <c r="L170" s="199"/>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row>
    <row r="171" spans="1:39" ht="71.25">
      <c r="A171" s="388" t="s">
        <v>943</v>
      </c>
      <c r="B171" s="403" t="s">
        <v>1318</v>
      </c>
      <c r="C171" s="404" t="s">
        <v>14</v>
      </c>
      <c r="D171" s="391">
        <v>2482.6799999999994</v>
      </c>
      <c r="E171" s="391"/>
      <c r="F171" s="391"/>
      <c r="G171" s="357" t="s">
        <v>73</v>
      </c>
      <c r="H171" s="358">
        <v>130231</v>
      </c>
      <c r="I171" s="491"/>
      <c r="J171" s="491"/>
      <c r="K171" s="491"/>
      <c r="L171" s="491"/>
      <c r="M171" s="491"/>
      <c r="N171" s="491"/>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row>
    <row r="172" spans="1:39" ht="85.5">
      <c r="A172" s="388" t="s">
        <v>944</v>
      </c>
      <c r="B172" s="403" t="s">
        <v>960</v>
      </c>
      <c r="C172" s="404" t="s">
        <v>14</v>
      </c>
      <c r="D172" s="391">
        <v>262.32000000000005</v>
      </c>
      <c r="E172" s="391"/>
      <c r="F172" s="392"/>
      <c r="G172" s="357" t="s">
        <v>401</v>
      </c>
      <c r="H172" s="358" t="s">
        <v>959</v>
      </c>
      <c r="I172" s="491"/>
      <c r="J172" s="491"/>
      <c r="K172" s="491"/>
      <c r="L172" s="491"/>
      <c r="M172" s="491"/>
      <c r="N172" s="491"/>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row>
    <row r="173" spans="1:39" ht="57">
      <c r="A173" s="388" t="s">
        <v>945</v>
      </c>
      <c r="B173" s="403" t="s">
        <v>1319</v>
      </c>
      <c r="C173" s="404" t="s">
        <v>15</v>
      </c>
      <c r="D173" s="391">
        <v>1626.2999999999997</v>
      </c>
      <c r="E173" s="391"/>
      <c r="F173" s="392"/>
      <c r="G173" s="357" t="s">
        <v>73</v>
      </c>
      <c r="H173" s="358">
        <v>130321</v>
      </c>
      <c r="I173" s="202"/>
      <c r="J173" s="354"/>
      <c r="K173" s="354"/>
      <c r="L173" s="199"/>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row>
    <row r="174" spans="1:39" ht="28.5">
      <c r="A174" s="388" t="s">
        <v>946</v>
      </c>
      <c r="B174" s="403" t="s">
        <v>1320</v>
      </c>
      <c r="C174" s="404" t="s">
        <v>15</v>
      </c>
      <c r="D174" s="391">
        <v>246.7</v>
      </c>
      <c r="E174" s="391"/>
      <c r="F174" s="392"/>
      <c r="G174" s="357" t="s">
        <v>73</v>
      </c>
      <c r="H174" s="358">
        <v>130301</v>
      </c>
      <c r="I174" s="202"/>
      <c r="J174" s="354"/>
      <c r="K174" s="354"/>
      <c r="L174" s="199"/>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row>
    <row r="175" spans="1:39" s="477" customFormat="1" ht="28.5">
      <c r="A175" s="388" t="s">
        <v>947</v>
      </c>
      <c r="B175" s="403" t="s">
        <v>1321</v>
      </c>
      <c r="C175" s="404" t="s">
        <v>15</v>
      </c>
      <c r="D175" s="391">
        <v>130.74000000000009</v>
      </c>
      <c r="E175" s="391"/>
      <c r="F175" s="391"/>
      <c r="G175" s="357" t="s">
        <v>73</v>
      </c>
      <c r="H175" s="358">
        <v>130308</v>
      </c>
      <c r="I175" s="473"/>
      <c r="J175" s="474"/>
      <c r="K175" s="474"/>
      <c r="L175" s="475"/>
      <c r="M175" s="476"/>
      <c r="N175" s="476"/>
      <c r="O175" s="476"/>
      <c r="P175" s="476"/>
      <c r="Q175" s="476"/>
      <c r="R175" s="476"/>
      <c r="S175" s="476"/>
      <c r="T175" s="476"/>
      <c r="U175" s="476"/>
      <c r="V175" s="476"/>
      <c r="W175" s="476"/>
      <c r="X175" s="476"/>
      <c r="Y175" s="476"/>
      <c r="Z175" s="476"/>
      <c r="AA175" s="476"/>
      <c r="AB175" s="476"/>
      <c r="AC175" s="476"/>
      <c r="AD175" s="476"/>
      <c r="AE175" s="476"/>
      <c r="AF175" s="476"/>
      <c r="AG175" s="476"/>
      <c r="AH175" s="476"/>
      <c r="AI175" s="476"/>
      <c r="AJ175" s="476"/>
      <c r="AK175" s="476"/>
      <c r="AL175" s="476"/>
      <c r="AM175" s="476"/>
    </row>
    <row r="176" spans="1:39" ht="28.5">
      <c r="A176" s="388" t="s">
        <v>948</v>
      </c>
      <c r="B176" s="403" t="s">
        <v>957</v>
      </c>
      <c r="C176" s="404" t="s">
        <v>15</v>
      </c>
      <c r="D176" s="391">
        <v>54.08</v>
      </c>
      <c r="E176" s="391"/>
      <c r="F176" s="391"/>
      <c r="G176" s="357" t="s">
        <v>401</v>
      </c>
      <c r="H176" s="358" t="s">
        <v>958</v>
      </c>
      <c r="I176" s="202"/>
      <c r="J176" s="409"/>
      <c r="K176" s="409"/>
      <c r="L176" s="199"/>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row>
    <row r="177" spans="1:39" ht="23.25">
      <c r="A177" s="358"/>
      <c r="B177" s="358"/>
      <c r="C177" s="358"/>
      <c r="D177" s="358"/>
      <c r="E177" s="358"/>
      <c r="F177" s="358"/>
      <c r="G177" s="358"/>
      <c r="H177" s="358"/>
      <c r="I177" s="202"/>
      <c r="J177" s="354"/>
      <c r="K177" s="354"/>
      <c r="L177" s="199"/>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row>
    <row r="178" spans="1:39" ht="23.25">
      <c r="A178" s="360" t="s">
        <v>429</v>
      </c>
      <c r="B178" s="360" t="s">
        <v>429</v>
      </c>
      <c r="C178" s="360" t="s">
        <v>429</v>
      </c>
      <c r="D178" s="360"/>
      <c r="E178" s="360"/>
      <c r="F178" s="360"/>
      <c r="G178" s="360" t="s">
        <v>429</v>
      </c>
      <c r="H178" s="360" t="s">
        <v>429</v>
      </c>
      <c r="I178" s="202"/>
      <c r="J178" s="354"/>
      <c r="K178" s="354"/>
      <c r="L178" s="199"/>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row>
    <row r="179" spans="1:39" ht="23.25">
      <c r="A179" s="358" t="s">
        <v>429</v>
      </c>
      <c r="B179" s="358" t="s">
        <v>429</v>
      </c>
      <c r="C179" s="358" t="s">
        <v>429</v>
      </c>
      <c r="D179" s="358"/>
      <c r="E179" s="358"/>
      <c r="F179" s="358"/>
      <c r="G179" s="358" t="s">
        <v>429</v>
      </c>
      <c r="H179" s="358" t="s">
        <v>429</v>
      </c>
      <c r="I179" s="202"/>
      <c r="J179" s="354"/>
      <c r="K179" s="354"/>
      <c r="L179" s="199"/>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row>
    <row r="180" spans="1:39" ht="23.25">
      <c r="A180" s="362" t="s">
        <v>299</v>
      </c>
      <c r="B180" s="363" t="s">
        <v>533</v>
      </c>
      <c r="C180" s="364"/>
      <c r="D180" s="365"/>
      <c r="E180" s="365"/>
      <c r="F180" s="366"/>
      <c r="G180" s="355"/>
      <c r="H180" s="356" t="s">
        <v>429</v>
      </c>
      <c r="I180" s="202"/>
      <c r="J180" s="354"/>
      <c r="K180" s="354"/>
      <c r="L180" s="199"/>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row>
    <row r="181" spans="1:39" ht="23.25">
      <c r="A181" s="367" t="s">
        <v>527</v>
      </c>
      <c r="B181" s="368" t="s">
        <v>534</v>
      </c>
      <c r="C181" s="369"/>
      <c r="D181" s="370"/>
      <c r="E181" s="370"/>
      <c r="F181" s="370"/>
      <c r="G181" s="357"/>
      <c r="H181" s="358" t="s">
        <v>429</v>
      </c>
      <c r="I181" s="202"/>
      <c r="J181" s="354"/>
      <c r="K181" s="354"/>
      <c r="L181" s="199"/>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row>
    <row r="182" spans="1:39" ht="28.5">
      <c r="A182" s="388" t="s">
        <v>528</v>
      </c>
      <c r="B182" s="389" t="s">
        <v>1322</v>
      </c>
      <c r="C182" s="390" t="s">
        <v>15</v>
      </c>
      <c r="D182" s="391">
        <v>23.460000000000004</v>
      </c>
      <c r="E182" s="392"/>
      <c r="F182" s="392"/>
      <c r="G182" s="357" t="s">
        <v>73</v>
      </c>
      <c r="H182" s="358">
        <v>141409</v>
      </c>
      <c r="I182" s="202"/>
      <c r="J182" s="421"/>
      <c r="K182" s="421"/>
      <c r="L182" s="199"/>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row>
    <row r="183" spans="1:39" ht="28.5">
      <c r="A183" s="388" t="s">
        <v>952</v>
      </c>
      <c r="B183" s="389" t="s">
        <v>1323</v>
      </c>
      <c r="C183" s="390" t="s">
        <v>15</v>
      </c>
      <c r="D183" s="391">
        <v>115.92000000000002</v>
      </c>
      <c r="E183" s="392"/>
      <c r="F183" s="392"/>
      <c r="G183" s="357" t="s">
        <v>73</v>
      </c>
      <c r="H183" s="358">
        <v>141410</v>
      </c>
      <c r="I183" s="202"/>
      <c r="J183" s="354"/>
      <c r="K183" s="354"/>
      <c r="L183" s="199"/>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0"/>
    </row>
    <row r="184" spans="1:39" ht="28.5">
      <c r="A184" s="388" t="s">
        <v>953</v>
      </c>
      <c r="B184" s="389" t="s">
        <v>1324</v>
      </c>
      <c r="C184" s="390" t="s">
        <v>15</v>
      </c>
      <c r="D184" s="391">
        <v>130.85000000000002</v>
      </c>
      <c r="E184" s="392"/>
      <c r="F184" s="392"/>
      <c r="G184" s="357" t="s">
        <v>73</v>
      </c>
      <c r="H184" s="358">
        <v>141413</v>
      </c>
      <c r="I184" s="202"/>
      <c r="J184" s="354"/>
      <c r="K184" s="354"/>
      <c r="L184" s="199"/>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0"/>
    </row>
    <row r="185" spans="1:39" ht="28.5">
      <c r="A185" s="388" t="s">
        <v>954</v>
      </c>
      <c r="B185" s="389" t="s">
        <v>961</v>
      </c>
      <c r="C185" s="390" t="s">
        <v>15</v>
      </c>
      <c r="D185" s="391">
        <v>91.33</v>
      </c>
      <c r="E185" s="392"/>
      <c r="F185" s="392"/>
      <c r="G185" s="357" t="s">
        <v>370</v>
      </c>
      <c r="H185" s="358" t="s">
        <v>962</v>
      </c>
      <c r="I185" s="202"/>
      <c r="J185" s="421"/>
      <c r="K185" s="421"/>
      <c r="L185" s="199"/>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0"/>
    </row>
    <row r="186" spans="1:39" ht="23.25">
      <c r="A186" s="367" t="s">
        <v>529</v>
      </c>
      <c r="B186" s="368" t="s">
        <v>535</v>
      </c>
      <c r="C186" s="390"/>
      <c r="D186" s="391"/>
      <c r="E186" s="392"/>
      <c r="F186" s="392"/>
      <c r="G186" s="357"/>
      <c r="H186" s="358"/>
      <c r="I186" s="202"/>
      <c r="J186" s="354"/>
      <c r="K186" s="354"/>
      <c r="L186" s="199"/>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row>
    <row r="187" spans="1:39" ht="42.75">
      <c r="A187" s="371" t="s">
        <v>530</v>
      </c>
      <c r="B187" s="389" t="s">
        <v>1325</v>
      </c>
      <c r="C187" s="390" t="s">
        <v>15</v>
      </c>
      <c r="D187" s="391">
        <v>188.48</v>
      </c>
      <c r="E187" s="392"/>
      <c r="F187" s="392"/>
      <c r="G187" s="357" t="s">
        <v>73</v>
      </c>
      <c r="H187" s="358">
        <v>141906</v>
      </c>
      <c r="I187" s="202"/>
      <c r="J187" s="354"/>
      <c r="K187" s="354"/>
      <c r="L187" s="199"/>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row>
    <row r="188" spans="1:39" ht="42.75">
      <c r="A188" s="371" t="s">
        <v>531</v>
      </c>
      <c r="B188" s="389" t="s">
        <v>1326</v>
      </c>
      <c r="C188" s="390" t="s">
        <v>15</v>
      </c>
      <c r="D188" s="391">
        <v>79.5</v>
      </c>
      <c r="E188" s="392"/>
      <c r="F188" s="392"/>
      <c r="G188" s="357" t="s">
        <v>73</v>
      </c>
      <c r="H188" s="358">
        <v>141907</v>
      </c>
      <c r="I188" s="202"/>
      <c r="J188" s="354"/>
      <c r="K188" s="354"/>
      <c r="L188" s="199"/>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row>
    <row r="189" spans="1:39" ht="42.75">
      <c r="A189" s="371" t="s">
        <v>955</v>
      </c>
      <c r="B189" s="389" t="s">
        <v>1327</v>
      </c>
      <c r="C189" s="390" t="s">
        <v>15</v>
      </c>
      <c r="D189" s="391">
        <v>129.25</v>
      </c>
      <c r="E189" s="392"/>
      <c r="F189" s="392"/>
      <c r="G189" s="357" t="s">
        <v>73</v>
      </c>
      <c r="H189" s="358">
        <v>141908</v>
      </c>
      <c r="I189" s="202"/>
      <c r="J189" s="354"/>
      <c r="K189" s="354"/>
      <c r="L189" s="199"/>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row>
    <row r="190" spans="1:39" ht="42.75">
      <c r="A190" s="371" t="s">
        <v>956</v>
      </c>
      <c r="B190" s="389" t="s">
        <v>1328</v>
      </c>
      <c r="C190" s="390" t="s">
        <v>15</v>
      </c>
      <c r="D190" s="391">
        <v>102.45</v>
      </c>
      <c r="E190" s="392"/>
      <c r="F190" s="392"/>
      <c r="G190" s="357" t="s">
        <v>73</v>
      </c>
      <c r="H190" s="358">
        <v>141909</v>
      </c>
      <c r="I190" s="202"/>
      <c r="J190" s="354"/>
      <c r="K190" s="354"/>
      <c r="L190" s="199"/>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row>
    <row r="191" spans="1:39" ht="23.25">
      <c r="A191" s="367" t="s">
        <v>532</v>
      </c>
      <c r="B191" s="368" t="s">
        <v>37</v>
      </c>
      <c r="C191" s="390"/>
      <c r="D191" s="391"/>
      <c r="E191" s="392"/>
      <c r="F191" s="392"/>
      <c r="G191" s="357"/>
      <c r="H191" s="358"/>
      <c r="I191" s="202"/>
      <c r="J191" s="354"/>
      <c r="K191" s="354"/>
      <c r="L191" s="199"/>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row>
    <row r="192" spans="1:39" ht="28.5">
      <c r="A192" s="388" t="s">
        <v>963</v>
      </c>
      <c r="B192" s="389" t="s">
        <v>1329</v>
      </c>
      <c r="C192" s="390" t="s">
        <v>15</v>
      </c>
      <c r="D192" s="391">
        <v>247.44</v>
      </c>
      <c r="E192" s="392"/>
      <c r="F192" s="392"/>
      <c r="G192" s="357" t="s">
        <v>73</v>
      </c>
      <c r="H192" s="358">
        <v>140903</v>
      </c>
      <c r="I192" s="202"/>
      <c r="J192" s="354"/>
      <c r="K192" s="354"/>
      <c r="L192" s="199"/>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row>
    <row r="193" spans="1:39" ht="28.5">
      <c r="A193" s="388" t="s">
        <v>964</v>
      </c>
      <c r="B193" s="389" t="s">
        <v>1330</v>
      </c>
      <c r="C193" s="390" t="s">
        <v>15</v>
      </c>
      <c r="D193" s="391">
        <v>18.22</v>
      </c>
      <c r="E193" s="392"/>
      <c r="F193" s="392"/>
      <c r="G193" s="357" t="s">
        <v>73</v>
      </c>
      <c r="H193" s="358">
        <v>140905</v>
      </c>
    </row>
    <row r="194" spans="1:39" ht="23.25">
      <c r="A194" s="367" t="s">
        <v>965</v>
      </c>
      <c r="B194" s="368" t="s">
        <v>537</v>
      </c>
      <c r="C194" s="390"/>
      <c r="D194" s="391"/>
      <c r="E194" s="392"/>
      <c r="F194" s="392"/>
      <c r="G194" s="357"/>
      <c r="H194" s="358"/>
      <c r="I194" s="202"/>
      <c r="J194" s="354"/>
      <c r="K194" s="354"/>
      <c r="L194" s="199"/>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row>
    <row r="195" spans="1:39" ht="85.5">
      <c r="A195" s="388" t="s">
        <v>966</v>
      </c>
      <c r="B195" s="389" t="s">
        <v>1331</v>
      </c>
      <c r="C195" s="390" t="s">
        <v>123</v>
      </c>
      <c r="D195" s="391">
        <v>10</v>
      </c>
      <c r="E195" s="392"/>
      <c r="F195" s="392"/>
      <c r="G195" s="357" t="s">
        <v>73</v>
      </c>
      <c r="H195" s="358">
        <v>141101</v>
      </c>
      <c r="I195" s="202"/>
      <c r="J195" s="354"/>
      <c r="K195" s="354"/>
      <c r="L195" s="199"/>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row>
    <row r="196" spans="1:39" ht="85.5">
      <c r="A196" s="388" t="s">
        <v>967</v>
      </c>
      <c r="B196" s="389" t="s">
        <v>1332</v>
      </c>
      <c r="C196" s="390" t="s">
        <v>123</v>
      </c>
      <c r="D196" s="391">
        <v>9</v>
      </c>
      <c r="E196" s="392"/>
      <c r="F196" s="392"/>
      <c r="G196" s="357" t="s">
        <v>73</v>
      </c>
      <c r="H196" s="358">
        <v>141102</v>
      </c>
      <c r="I196" s="202"/>
      <c r="J196" s="354"/>
      <c r="K196" s="354"/>
      <c r="L196" s="199"/>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row>
    <row r="197" spans="1:39" ht="156.75">
      <c r="A197" s="388" t="s">
        <v>968</v>
      </c>
      <c r="B197" s="389" t="s">
        <v>424</v>
      </c>
      <c r="C197" s="390" t="s">
        <v>14</v>
      </c>
      <c r="D197" s="391">
        <v>3</v>
      </c>
      <c r="E197" s="392"/>
      <c r="F197" s="392"/>
      <c r="G197" s="357" t="s">
        <v>401</v>
      </c>
      <c r="H197" s="358" t="s">
        <v>433</v>
      </c>
      <c r="I197" s="202"/>
      <c r="J197" s="354"/>
      <c r="K197" s="354"/>
      <c r="L197" s="199"/>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row>
    <row r="198" spans="1:39" ht="85.5">
      <c r="A198" s="388" t="s">
        <v>969</v>
      </c>
      <c r="B198" s="389" t="s">
        <v>1333</v>
      </c>
      <c r="C198" s="390" t="s">
        <v>123</v>
      </c>
      <c r="D198" s="391">
        <v>2</v>
      </c>
      <c r="E198" s="392"/>
      <c r="F198" s="392"/>
      <c r="G198" s="357" t="s">
        <v>73</v>
      </c>
      <c r="H198" s="358">
        <v>141104</v>
      </c>
      <c r="I198" s="202"/>
      <c r="J198" s="354"/>
      <c r="K198" s="354"/>
      <c r="L198" s="199"/>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row>
    <row r="199" spans="1:39" ht="23.25">
      <c r="A199" s="367" t="s">
        <v>970</v>
      </c>
      <c r="B199" s="368" t="s">
        <v>538</v>
      </c>
      <c r="C199" s="390"/>
      <c r="D199" s="391"/>
      <c r="E199" s="392"/>
      <c r="F199" s="392"/>
      <c r="G199" s="357"/>
      <c r="H199" s="358"/>
      <c r="I199" s="202"/>
      <c r="J199" s="354"/>
      <c r="K199" s="354"/>
      <c r="L199" s="199"/>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row>
    <row r="200" spans="1:39" ht="28.5">
      <c r="A200" s="388" t="s">
        <v>971</v>
      </c>
      <c r="B200" s="389" t="s">
        <v>1334</v>
      </c>
      <c r="C200" s="390" t="s">
        <v>123</v>
      </c>
      <c r="D200" s="391">
        <v>30</v>
      </c>
      <c r="E200" s="392"/>
      <c r="F200" s="392"/>
      <c r="G200" s="357" t="s">
        <v>73</v>
      </c>
      <c r="H200" s="358">
        <v>142111</v>
      </c>
      <c r="I200" s="202"/>
      <c r="J200" s="354"/>
      <c r="K200" s="354"/>
      <c r="L200" s="199"/>
      <c r="M200" s="200"/>
      <c r="N200" s="200"/>
      <c r="O200" s="200"/>
      <c r="P200" s="200"/>
      <c r="Q200" s="200"/>
      <c r="R200" s="200"/>
      <c r="S200" s="200"/>
      <c r="T200" s="200"/>
      <c r="U200" s="200"/>
      <c r="V200" s="200"/>
      <c r="W200" s="200"/>
      <c r="X200" s="200"/>
      <c r="Y200" s="200"/>
      <c r="Z200" s="200"/>
      <c r="AA200" s="200"/>
      <c r="AB200" s="200"/>
      <c r="AC200" s="200"/>
      <c r="AD200" s="200"/>
      <c r="AE200" s="200"/>
      <c r="AF200" s="200"/>
      <c r="AG200" s="200"/>
      <c r="AH200" s="200"/>
      <c r="AI200" s="200"/>
      <c r="AJ200" s="200"/>
      <c r="AK200" s="200"/>
      <c r="AL200" s="200"/>
      <c r="AM200" s="200"/>
    </row>
    <row r="201" spans="1:39" ht="28.5">
      <c r="A201" s="388" t="s">
        <v>972</v>
      </c>
      <c r="B201" s="389" t="s">
        <v>1335</v>
      </c>
      <c r="C201" s="390" t="s">
        <v>123</v>
      </c>
      <c r="D201" s="391">
        <v>4</v>
      </c>
      <c r="E201" s="392"/>
      <c r="F201" s="392"/>
      <c r="G201" s="357" t="s">
        <v>73</v>
      </c>
      <c r="H201" s="358">
        <v>142113</v>
      </c>
      <c r="I201" s="202"/>
      <c r="J201" s="480"/>
      <c r="K201" s="480"/>
      <c r="L201" s="199"/>
      <c r="M201" s="200"/>
      <c r="N201" s="200"/>
      <c r="O201" s="200"/>
      <c r="P201" s="200"/>
      <c r="Q201" s="200"/>
      <c r="R201" s="200"/>
      <c r="S201" s="200"/>
      <c r="T201" s="200"/>
      <c r="U201" s="200"/>
      <c r="V201" s="200"/>
      <c r="W201" s="200"/>
      <c r="X201" s="200"/>
      <c r="Y201" s="200"/>
      <c r="Z201" s="200"/>
      <c r="AA201" s="200"/>
      <c r="AB201" s="200"/>
      <c r="AC201" s="200"/>
      <c r="AD201" s="200"/>
      <c r="AE201" s="200"/>
      <c r="AF201" s="200"/>
      <c r="AG201" s="200"/>
      <c r="AH201" s="200"/>
      <c r="AI201" s="200"/>
      <c r="AJ201" s="200"/>
      <c r="AK201" s="200"/>
      <c r="AL201" s="200"/>
      <c r="AM201" s="200"/>
    </row>
    <row r="202" spans="1:39" ht="28.5">
      <c r="A202" s="388" t="s">
        <v>972</v>
      </c>
      <c r="B202" s="389" t="s">
        <v>1336</v>
      </c>
      <c r="C202" s="390" t="s">
        <v>123</v>
      </c>
      <c r="D202" s="391">
        <v>5</v>
      </c>
      <c r="E202" s="392"/>
      <c r="F202" s="392"/>
      <c r="G202" s="357" t="s">
        <v>73</v>
      </c>
      <c r="H202" s="358">
        <v>142109</v>
      </c>
      <c r="I202" s="202"/>
      <c r="J202" s="421"/>
      <c r="K202" s="421"/>
      <c r="L202" s="199"/>
      <c r="M202" s="200"/>
      <c r="N202" s="200"/>
      <c r="O202" s="200"/>
      <c r="P202" s="200"/>
      <c r="Q202" s="200"/>
      <c r="R202" s="200"/>
      <c r="S202" s="200"/>
      <c r="T202" s="200"/>
      <c r="U202" s="200"/>
      <c r="V202" s="200"/>
      <c r="W202" s="200"/>
      <c r="X202" s="200"/>
      <c r="Y202" s="200"/>
      <c r="Z202" s="200"/>
      <c r="AA202" s="200"/>
      <c r="AB202" s="200"/>
      <c r="AC202" s="200"/>
      <c r="AD202" s="200"/>
      <c r="AE202" s="200"/>
      <c r="AF202" s="200"/>
      <c r="AG202" s="200"/>
      <c r="AH202" s="200"/>
      <c r="AI202" s="200"/>
      <c r="AJ202" s="200"/>
      <c r="AK202" s="200"/>
      <c r="AL202" s="200"/>
      <c r="AM202" s="200"/>
    </row>
    <row r="203" spans="1:39" ht="23.25">
      <c r="A203" s="358"/>
      <c r="B203" s="358"/>
      <c r="C203" s="358"/>
      <c r="D203" s="358"/>
      <c r="E203" s="358"/>
      <c r="F203" s="358"/>
      <c r="G203" s="358"/>
      <c r="H203" s="358"/>
      <c r="I203" s="202"/>
      <c r="J203" s="354"/>
      <c r="K203" s="354"/>
      <c r="L203" s="199"/>
      <c r="M203" s="200"/>
      <c r="N203" s="200"/>
      <c r="O203" s="200"/>
      <c r="P203" s="200"/>
      <c r="Q203" s="200"/>
      <c r="R203" s="200"/>
      <c r="S203" s="200"/>
      <c r="T203" s="200"/>
      <c r="U203" s="200"/>
      <c r="V203" s="200"/>
      <c r="W203" s="200"/>
      <c r="X203" s="200"/>
      <c r="Y203" s="200"/>
      <c r="Z203" s="200"/>
      <c r="AA203" s="200"/>
      <c r="AB203" s="200"/>
      <c r="AC203" s="200"/>
      <c r="AD203" s="200"/>
      <c r="AE203" s="200"/>
      <c r="AF203" s="200"/>
      <c r="AG203" s="200"/>
      <c r="AH203" s="200"/>
      <c r="AI203" s="200"/>
      <c r="AJ203" s="200"/>
      <c r="AK203" s="200"/>
      <c r="AL203" s="200"/>
      <c r="AM203" s="200"/>
    </row>
    <row r="204" spans="1:39" ht="23.25">
      <c r="A204" s="360" t="s">
        <v>429</v>
      </c>
      <c r="B204" s="360" t="s">
        <v>429</v>
      </c>
      <c r="C204" s="360" t="s">
        <v>429</v>
      </c>
      <c r="D204" s="360"/>
      <c r="E204" s="360"/>
      <c r="F204" s="360"/>
      <c r="G204" s="360" t="s">
        <v>429</v>
      </c>
      <c r="H204" s="360" t="s">
        <v>429</v>
      </c>
      <c r="I204" s="202"/>
      <c r="J204" s="354"/>
      <c r="K204" s="354"/>
      <c r="L204" s="199"/>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0"/>
      <c r="AL204" s="200"/>
      <c r="AM204" s="200"/>
    </row>
    <row r="205" spans="1:39" ht="23.25">
      <c r="A205" s="401"/>
      <c r="B205" s="401"/>
      <c r="C205" s="401"/>
      <c r="D205" s="401"/>
      <c r="E205" s="401"/>
      <c r="F205" s="401"/>
      <c r="G205" s="401"/>
      <c r="H205" s="401"/>
      <c r="I205" s="202"/>
      <c r="J205" s="354"/>
      <c r="K205" s="354"/>
      <c r="L205" s="199"/>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0"/>
      <c r="AL205" s="200"/>
      <c r="AM205" s="200"/>
    </row>
    <row r="206" spans="1:39" s="204" customFormat="1" ht="30">
      <c r="A206" s="362" t="s">
        <v>300</v>
      </c>
      <c r="B206" s="363" t="s">
        <v>835</v>
      </c>
      <c r="C206" s="364"/>
      <c r="D206" s="365"/>
      <c r="E206" s="365"/>
      <c r="F206" s="366"/>
      <c r="G206" s="355"/>
      <c r="H206" s="356" t="s">
        <v>429</v>
      </c>
      <c r="I206" s="197">
        <v>494498.60890705674</v>
      </c>
      <c r="J206" s="203"/>
    </row>
    <row r="207" spans="1:39" s="204" customFormat="1">
      <c r="A207" s="367" t="s">
        <v>975</v>
      </c>
      <c r="B207" s="368" t="s">
        <v>39</v>
      </c>
      <c r="C207" s="369"/>
      <c r="D207" s="370"/>
      <c r="E207" s="370"/>
      <c r="F207" s="370"/>
      <c r="G207" s="357"/>
      <c r="H207" s="358"/>
      <c r="I207" s="197"/>
      <c r="J207" s="205"/>
    </row>
    <row r="208" spans="1:39" s="204" customFormat="1" ht="28.5">
      <c r="A208" s="371" t="s">
        <v>976</v>
      </c>
      <c r="B208" s="372" t="s">
        <v>64</v>
      </c>
      <c r="C208" s="369" t="s">
        <v>16</v>
      </c>
      <c r="D208" s="370">
        <v>389</v>
      </c>
      <c r="E208" s="370"/>
      <c r="F208" s="370"/>
      <c r="G208" s="357" t="s">
        <v>401</v>
      </c>
      <c r="H208" s="358" t="s">
        <v>402</v>
      </c>
      <c r="I208" s="483">
        <f t="shared" ref="I208:I239" si="0">ROUND(E208,2)</f>
        <v>0</v>
      </c>
      <c r="J208" s="205"/>
    </row>
    <row r="209" spans="1:10" s="204" customFormat="1" ht="28.5">
      <c r="A209" s="371" t="s">
        <v>977</v>
      </c>
      <c r="B209" s="372" t="s">
        <v>63</v>
      </c>
      <c r="C209" s="369" t="s">
        <v>16</v>
      </c>
      <c r="D209" s="370">
        <v>2</v>
      </c>
      <c r="E209" s="370"/>
      <c r="F209" s="370"/>
      <c r="G209" s="357" t="s">
        <v>401</v>
      </c>
      <c r="H209" s="358" t="s">
        <v>403</v>
      </c>
      <c r="I209" s="483">
        <f t="shared" si="0"/>
        <v>0</v>
      </c>
      <c r="J209" s="205"/>
    </row>
    <row r="210" spans="1:10" s="204" customFormat="1" ht="71.25">
      <c r="A210" s="371" t="s">
        <v>978</v>
      </c>
      <c r="B210" s="372" t="s">
        <v>602</v>
      </c>
      <c r="C210" s="369" t="s">
        <v>123</v>
      </c>
      <c r="D210" s="370">
        <v>135</v>
      </c>
      <c r="E210" s="370"/>
      <c r="F210" s="370"/>
      <c r="G210" s="357" t="s">
        <v>401</v>
      </c>
      <c r="H210" s="358" t="s">
        <v>404</v>
      </c>
      <c r="I210" s="483">
        <f t="shared" si="0"/>
        <v>0</v>
      </c>
      <c r="J210" s="205"/>
    </row>
    <row r="211" spans="1:10" s="204" customFormat="1">
      <c r="A211" s="371" t="s">
        <v>979</v>
      </c>
      <c r="B211" s="372" t="s">
        <v>65</v>
      </c>
      <c r="C211" s="369" t="s">
        <v>16</v>
      </c>
      <c r="D211" s="370">
        <v>316</v>
      </c>
      <c r="E211" s="370"/>
      <c r="F211" s="370"/>
      <c r="G211" s="357" t="s">
        <v>401</v>
      </c>
      <c r="H211" s="358" t="s">
        <v>405</v>
      </c>
      <c r="I211" s="483">
        <f t="shared" si="0"/>
        <v>0</v>
      </c>
      <c r="J211" s="205"/>
    </row>
    <row r="212" spans="1:10" s="204" customFormat="1">
      <c r="A212" s="371" t="s">
        <v>980</v>
      </c>
      <c r="B212" s="372" t="s">
        <v>603</v>
      </c>
      <c r="C212" s="369" t="s">
        <v>16</v>
      </c>
      <c r="D212" s="370">
        <v>15</v>
      </c>
      <c r="E212" s="370"/>
      <c r="F212" s="370"/>
      <c r="G212" s="357" t="s">
        <v>401</v>
      </c>
      <c r="H212" s="358" t="s">
        <v>407</v>
      </c>
      <c r="I212" s="483">
        <f t="shared" si="0"/>
        <v>0</v>
      </c>
      <c r="J212" s="205"/>
    </row>
    <row r="213" spans="1:10" s="204" customFormat="1" ht="28.5">
      <c r="A213" s="371" t="s">
        <v>981</v>
      </c>
      <c r="B213" s="372" t="s">
        <v>604</v>
      </c>
      <c r="C213" s="369" t="s">
        <v>123</v>
      </c>
      <c r="D213" s="370">
        <v>19</v>
      </c>
      <c r="E213" s="370"/>
      <c r="F213" s="370"/>
      <c r="G213" s="357" t="s">
        <v>73</v>
      </c>
      <c r="H213" s="358">
        <v>150633</v>
      </c>
      <c r="I213" s="483">
        <f t="shared" si="0"/>
        <v>0</v>
      </c>
      <c r="J213" s="205"/>
    </row>
    <row r="214" spans="1:10" s="204" customFormat="1" ht="28.5">
      <c r="A214" s="371" t="s">
        <v>982</v>
      </c>
      <c r="B214" s="372" t="s">
        <v>605</v>
      </c>
      <c r="C214" s="369" t="s">
        <v>123</v>
      </c>
      <c r="D214" s="370">
        <v>1</v>
      </c>
      <c r="E214" s="370"/>
      <c r="F214" s="370"/>
      <c r="G214" s="357" t="s">
        <v>401</v>
      </c>
      <c r="H214" s="358" t="s">
        <v>408</v>
      </c>
      <c r="I214" s="483">
        <f t="shared" si="0"/>
        <v>0</v>
      </c>
      <c r="J214" s="205"/>
    </row>
    <row r="215" spans="1:10" s="204" customFormat="1" ht="28.5">
      <c r="A215" s="371" t="s">
        <v>983</v>
      </c>
      <c r="B215" s="372" t="s">
        <v>415</v>
      </c>
      <c r="C215" s="369" t="s">
        <v>123</v>
      </c>
      <c r="D215" s="370">
        <v>2</v>
      </c>
      <c r="E215" s="370"/>
      <c r="F215" s="370"/>
      <c r="G215" s="357" t="s">
        <v>401</v>
      </c>
      <c r="H215" s="358" t="s">
        <v>409</v>
      </c>
      <c r="I215" s="483">
        <f t="shared" si="0"/>
        <v>0</v>
      </c>
      <c r="J215" s="205"/>
    </row>
    <row r="216" spans="1:10" s="204" customFormat="1" ht="71.25">
      <c r="A216" s="371" t="s">
        <v>984</v>
      </c>
      <c r="B216" s="372" t="s">
        <v>606</v>
      </c>
      <c r="C216" s="369" t="s">
        <v>123</v>
      </c>
      <c r="D216" s="370">
        <v>8</v>
      </c>
      <c r="E216" s="370"/>
      <c r="F216" s="370"/>
      <c r="G216" s="357" t="s">
        <v>73</v>
      </c>
      <c r="H216" s="358">
        <v>151003</v>
      </c>
      <c r="I216" s="483">
        <f t="shared" si="0"/>
        <v>0</v>
      </c>
      <c r="J216" s="205"/>
    </row>
    <row r="217" spans="1:10" s="204" customFormat="1" ht="71.25">
      <c r="A217" s="371" t="s">
        <v>985</v>
      </c>
      <c r="B217" s="372" t="s">
        <v>607</v>
      </c>
      <c r="C217" s="369" t="s">
        <v>123</v>
      </c>
      <c r="D217" s="370">
        <v>1</v>
      </c>
      <c r="E217" s="370"/>
      <c r="F217" s="370"/>
      <c r="G217" s="357" t="s">
        <v>73</v>
      </c>
      <c r="H217" s="358">
        <v>151004</v>
      </c>
      <c r="I217" s="483">
        <f t="shared" si="0"/>
        <v>0</v>
      </c>
      <c r="J217" s="205"/>
    </row>
    <row r="218" spans="1:10" s="204" customFormat="1">
      <c r="A218" s="371" t="s">
        <v>986</v>
      </c>
      <c r="B218" s="372" t="s">
        <v>608</v>
      </c>
      <c r="C218" s="369" t="s">
        <v>123</v>
      </c>
      <c r="D218" s="370">
        <v>1</v>
      </c>
      <c r="E218" s="370"/>
      <c r="F218" s="370"/>
      <c r="G218" s="357" t="s">
        <v>73</v>
      </c>
      <c r="H218" s="358">
        <v>151301</v>
      </c>
      <c r="I218" s="483">
        <f t="shared" si="0"/>
        <v>0</v>
      </c>
      <c r="J218" s="205"/>
    </row>
    <row r="219" spans="1:10" s="204" customFormat="1">
      <c r="A219" s="371" t="s">
        <v>987</v>
      </c>
      <c r="B219" s="372" t="s">
        <v>609</v>
      </c>
      <c r="C219" s="369" t="s">
        <v>123</v>
      </c>
      <c r="D219" s="370">
        <v>1</v>
      </c>
      <c r="E219" s="370"/>
      <c r="F219" s="370"/>
      <c r="G219" s="357" t="s">
        <v>73</v>
      </c>
      <c r="H219" s="358">
        <v>151302</v>
      </c>
      <c r="I219" s="483">
        <f t="shared" si="0"/>
        <v>0</v>
      </c>
      <c r="J219" s="205"/>
    </row>
    <row r="220" spans="1:10" s="204" customFormat="1">
      <c r="A220" s="371" t="s">
        <v>988</v>
      </c>
      <c r="B220" s="372" t="s">
        <v>610</v>
      </c>
      <c r="C220" s="369" t="s">
        <v>123</v>
      </c>
      <c r="D220" s="370">
        <v>3</v>
      </c>
      <c r="E220" s="370"/>
      <c r="F220" s="370"/>
      <c r="G220" s="357" t="s">
        <v>73</v>
      </c>
      <c r="H220" s="358">
        <v>151306</v>
      </c>
      <c r="I220" s="483">
        <f t="shared" si="0"/>
        <v>0</v>
      </c>
      <c r="J220" s="205"/>
    </row>
    <row r="221" spans="1:10" s="204" customFormat="1">
      <c r="A221" s="371" t="s">
        <v>989</v>
      </c>
      <c r="B221" s="372" t="s">
        <v>611</v>
      </c>
      <c r="C221" s="369" t="s">
        <v>123</v>
      </c>
      <c r="D221" s="370">
        <v>14</v>
      </c>
      <c r="E221" s="370"/>
      <c r="F221" s="370"/>
      <c r="G221" s="357" t="s">
        <v>73</v>
      </c>
      <c r="H221" s="358">
        <v>151307</v>
      </c>
      <c r="I221" s="483">
        <f t="shared" si="0"/>
        <v>0</v>
      </c>
      <c r="J221" s="205"/>
    </row>
    <row r="222" spans="1:10" s="204" customFormat="1">
      <c r="A222" s="371" t="s">
        <v>990</v>
      </c>
      <c r="B222" s="372" t="s">
        <v>612</v>
      </c>
      <c r="C222" s="369" t="s">
        <v>123</v>
      </c>
      <c r="D222" s="370">
        <v>2</v>
      </c>
      <c r="E222" s="370"/>
      <c r="F222" s="370"/>
      <c r="G222" s="357" t="s">
        <v>73</v>
      </c>
      <c r="H222" s="358">
        <v>151321</v>
      </c>
      <c r="I222" s="483">
        <f t="shared" si="0"/>
        <v>0</v>
      </c>
      <c r="J222" s="205"/>
    </row>
    <row r="223" spans="1:10" s="204" customFormat="1">
      <c r="A223" s="371" t="s">
        <v>991</v>
      </c>
      <c r="B223" s="372" t="s">
        <v>613</v>
      </c>
      <c r="C223" s="369" t="s">
        <v>123</v>
      </c>
      <c r="D223" s="370">
        <v>1</v>
      </c>
      <c r="E223" s="370"/>
      <c r="F223" s="370"/>
      <c r="G223" s="357" t="s">
        <v>73</v>
      </c>
      <c r="H223" s="358">
        <v>151313</v>
      </c>
      <c r="I223" s="483">
        <f t="shared" si="0"/>
        <v>0</v>
      </c>
      <c r="J223" s="205"/>
    </row>
    <row r="224" spans="1:10" s="204" customFormat="1">
      <c r="A224" s="371" t="s">
        <v>992</v>
      </c>
      <c r="B224" s="372" t="s">
        <v>614</v>
      </c>
      <c r="C224" s="369" t="s">
        <v>123</v>
      </c>
      <c r="D224" s="370">
        <v>23</v>
      </c>
      <c r="E224" s="370"/>
      <c r="F224" s="370"/>
      <c r="G224" s="357" t="s">
        <v>73</v>
      </c>
      <c r="H224" s="358">
        <v>151328</v>
      </c>
      <c r="I224" s="483">
        <f t="shared" si="0"/>
        <v>0</v>
      </c>
      <c r="J224" s="205"/>
    </row>
    <row r="225" spans="1:10" s="204" customFormat="1">
      <c r="A225" s="371" t="s">
        <v>993</v>
      </c>
      <c r="B225" s="372" t="s">
        <v>615</v>
      </c>
      <c r="C225" s="369" t="s">
        <v>123</v>
      </c>
      <c r="D225" s="370">
        <v>3</v>
      </c>
      <c r="E225" s="370"/>
      <c r="F225" s="370"/>
      <c r="G225" s="357" t="s">
        <v>73</v>
      </c>
      <c r="H225" s="358">
        <v>151329</v>
      </c>
      <c r="I225" s="483">
        <f t="shared" si="0"/>
        <v>0</v>
      </c>
      <c r="J225" s="205"/>
    </row>
    <row r="226" spans="1:10" s="204" customFormat="1">
      <c r="A226" s="371" t="s">
        <v>994</v>
      </c>
      <c r="B226" s="372" t="s">
        <v>616</v>
      </c>
      <c r="C226" s="369" t="s">
        <v>123</v>
      </c>
      <c r="D226" s="370">
        <v>1</v>
      </c>
      <c r="E226" s="370"/>
      <c r="F226" s="370"/>
      <c r="G226" s="357" t="s">
        <v>73</v>
      </c>
      <c r="H226" s="358">
        <v>151330</v>
      </c>
      <c r="I226" s="483">
        <f t="shared" si="0"/>
        <v>0</v>
      </c>
      <c r="J226" s="205"/>
    </row>
    <row r="227" spans="1:10" s="204" customFormat="1" ht="28.5">
      <c r="A227" s="371" t="s">
        <v>995</v>
      </c>
      <c r="B227" s="372" t="s">
        <v>617</v>
      </c>
      <c r="C227" s="369" t="s">
        <v>16</v>
      </c>
      <c r="D227" s="370">
        <v>1</v>
      </c>
      <c r="E227" s="370"/>
      <c r="F227" s="370"/>
      <c r="G227" s="357" t="s">
        <v>401</v>
      </c>
      <c r="H227" s="358" t="s">
        <v>410</v>
      </c>
      <c r="I227" s="483">
        <f t="shared" si="0"/>
        <v>0</v>
      </c>
      <c r="J227" s="205"/>
    </row>
    <row r="228" spans="1:10" s="204" customFormat="1" ht="28.5">
      <c r="A228" s="371" t="s">
        <v>996</v>
      </c>
      <c r="B228" s="372" t="s">
        <v>618</v>
      </c>
      <c r="C228" s="369" t="s">
        <v>16</v>
      </c>
      <c r="D228" s="370">
        <v>1</v>
      </c>
      <c r="E228" s="370"/>
      <c r="F228" s="370"/>
      <c r="G228" s="357" t="s">
        <v>401</v>
      </c>
      <c r="H228" s="358" t="s">
        <v>411</v>
      </c>
      <c r="I228" s="483">
        <f t="shared" si="0"/>
        <v>0</v>
      </c>
      <c r="J228" s="205"/>
    </row>
    <row r="229" spans="1:10" s="204" customFormat="1" ht="42.75">
      <c r="A229" s="371" t="s">
        <v>997</v>
      </c>
      <c r="B229" s="372" t="s">
        <v>619</v>
      </c>
      <c r="C229" s="369" t="s">
        <v>123</v>
      </c>
      <c r="D229" s="370">
        <v>20</v>
      </c>
      <c r="E229" s="370"/>
      <c r="F229" s="370"/>
      <c r="G229" s="357" t="s">
        <v>401</v>
      </c>
      <c r="H229" s="358" t="s">
        <v>412</v>
      </c>
      <c r="I229" s="483">
        <f t="shared" si="0"/>
        <v>0</v>
      </c>
      <c r="J229" s="205"/>
    </row>
    <row r="230" spans="1:10" s="204" customFormat="1" ht="28.5">
      <c r="A230" s="371" t="s">
        <v>998</v>
      </c>
      <c r="B230" s="372" t="s">
        <v>620</v>
      </c>
      <c r="C230" s="369" t="s">
        <v>15</v>
      </c>
      <c r="D230" s="370">
        <v>2876.2400000000002</v>
      </c>
      <c r="E230" s="370"/>
      <c r="F230" s="370"/>
      <c r="G230" s="357" t="s">
        <v>73</v>
      </c>
      <c r="H230" s="358">
        <v>151126</v>
      </c>
      <c r="I230" s="483">
        <f t="shared" si="0"/>
        <v>0</v>
      </c>
      <c r="J230" s="205"/>
    </row>
    <row r="231" spans="1:10" s="204" customFormat="1" ht="28.5">
      <c r="A231" s="371" t="s">
        <v>999</v>
      </c>
      <c r="B231" s="372" t="s">
        <v>621</v>
      </c>
      <c r="C231" s="369" t="s">
        <v>15</v>
      </c>
      <c r="D231" s="370">
        <v>84.8</v>
      </c>
      <c r="E231" s="370"/>
      <c r="F231" s="370"/>
      <c r="G231" s="357" t="s">
        <v>73</v>
      </c>
      <c r="H231" s="358">
        <v>151127</v>
      </c>
      <c r="I231" s="483">
        <f t="shared" si="0"/>
        <v>0</v>
      </c>
      <c r="J231" s="205"/>
    </row>
    <row r="232" spans="1:10" s="204" customFormat="1" ht="28.5">
      <c r="A232" s="371" t="s">
        <v>1000</v>
      </c>
      <c r="B232" s="372" t="s">
        <v>622</v>
      </c>
      <c r="C232" s="369" t="s">
        <v>15</v>
      </c>
      <c r="D232" s="370">
        <v>1.3</v>
      </c>
      <c r="E232" s="370"/>
      <c r="F232" s="370"/>
      <c r="G232" s="357" t="s">
        <v>73</v>
      </c>
      <c r="H232" s="358">
        <v>151129</v>
      </c>
      <c r="I232" s="483">
        <f t="shared" si="0"/>
        <v>0</v>
      </c>
      <c r="J232" s="205"/>
    </row>
    <row r="233" spans="1:10" s="204" customFormat="1" ht="28.5">
      <c r="A233" s="371" t="s">
        <v>1001</v>
      </c>
      <c r="B233" s="372" t="s">
        <v>623</v>
      </c>
      <c r="C233" s="369" t="s">
        <v>15</v>
      </c>
      <c r="D233" s="370">
        <v>3.1</v>
      </c>
      <c r="E233" s="370"/>
      <c r="F233" s="370"/>
      <c r="G233" s="357" t="s">
        <v>73</v>
      </c>
      <c r="H233" s="358">
        <v>151130</v>
      </c>
      <c r="I233" s="483">
        <f t="shared" si="0"/>
        <v>0</v>
      </c>
      <c r="J233" s="205"/>
    </row>
    <row r="234" spans="1:10" s="204" customFormat="1" ht="28.5">
      <c r="A234" s="371" t="s">
        <v>1002</v>
      </c>
      <c r="B234" s="372" t="s">
        <v>624</v>
      </c>
      <c r="C234" s="369" t="s">
        <v>15</v>
      </c>
      <c r="D234" s="370">
        <v>76.599999999999994</v>
      </c>
      <c r="E234" s="370"/>
      <c r="F234" s="370"/>
      <c r="G234" s="357" t="s">
        <v>73</v>
      </c>
      <c r="H234" s="358">
        <v>151138</v>
      </c>
      <c r="I234" s="483">
        <f t="shared" si="0"/>
        <v>0</v>
      </c>
      <c r="J234" s="205"/>
    </row>
    <row r="235" spans="1:10" s="204" customFormat="1" ht="28.5">
      <c r="A235" s="371" t="s">
        <v>1003</v>
      </c>
      <c r="B235" s="372" t="s">
        <v>625</v>
      </c>
      <c r="C235" s="369" t="s">
        <v>15</v>
      </c>
      <c r="D235" s="370">
        <v>194.9</v>
      </c>
      <c r="E235" s="370"/>
      <c r="F235" s="370"/>
      <c r="G235" s="357" t="s">
        <v>73</v>
      </c>
      <c r="H235" s="358">
        <v>151137</v>
      </c>
      <c r="I235" s="483">
        <f t="shared" si="0"/>
        <v>0</v>
      </c>
      <c r="J235" s="205"/>
    </row>
    <row r="236" spans="1:10" s="204" customFormat="1" ht="28.5">
      <c r="A236" s="371" t="s">
        <v>1004</v>
      </c>
      <c r="B236" s="372" t="s">
        <v>626</v>
      </c>
      <c r="C236" s="369" t="s">
        <v>15</v>
      </c>
      <c r="D236" s="370">
        <v>119</v>
      </c>
      <c r="E236" s="370"/>
      <c r="F236" s="370"/>
      <c r="G236" s="357" t="s">
        <v>73</v>
      </c>
      <c r="H236" s="358">
        <v>151140</v>
      </c>
      <c r="I236" s="483">
        <f t="shared" si="0"/>
        <v>0</v>
      </c>
      <c r="J236" s="205"/>
    </row>
    <row r="237" spans="1:10" s="204" customFormat="1">
      <c r="A237" s="371" t="s">
        <v>1005</v>
      </c>
      <c r="B237" s="372" t="s">
        <v>627</v>
      </c>
      <c r="C237" s="369" t="s">
        <v>15</v>
      </c>
      <c r="D237" s="370">
        <v>103</v>
      </c>
      <c r="E237" s="370"/>
      <c r="F237" s="370"/>
      <c r="G237" s="357" t="s">
        <v>401</v>
      </c>
      <c r="H237" s="358" t="s">
        <v>413</v>
      </c>
      <c r="I237" s="483">
        <f t="shared" si="0"/>
        <v>0</v>
      </c>
      <c r="J237" s="205"/>
    </row>
    <row r="238" spans="1:10" s="204" customFormat="1" ht="85.5">
      <c r="A238" s="371" t="s">
        <v>1006</v>
      </c>
      <c r="B238" s="372" t="s">
        <v>628</v>
      </c>
      <c r="C238" s="369" t="s">
        <v>123</v>
      </c>
      <c r="D238" s="370">
        <v>69</v>
      </c>
      <c r="E238" s="370"/>
      <c r="F238" s="370"/>
      <c r="G238" s="357" t="s">
        <v>401</v>
      </c>
      <c r="H238" s="358" t="s">
        <v>420</v>
      </c>
      <c r="I238" s="483">
        <f t="shared" si="0"/>
        <v>0</v>
      </c>
      <c r="J238" s="205"/>
    </row>
    <row r="239" spans="1:10" s="204" customFormat="1" ht="28.5">
      <c r="A239" s="371" t="s">
        <v>1007</v>
      </c>
      <c r="B239" s="372" t="s">
        <v>629</v>
      </c>
      <c r="C239" s="369" t="s">
        <v>123</v>
      </c>
      <c r="D239" s="370">
        <v>2</v>
      </c>
      <c r="E239" s="370"/>
      <c r="F239" s="370"/>
      <c r="G239" s="357" t="s">
        <v>401</v>
      </c>
      <c r="H239" s="358" t="s">
        <v>464</v>
      </c>
      <c r="I239" s="483">
        <f t="shared" si="0"/>
        <v>0</v>
      </c>
      <c r="J239" s="205"/>
    </row>
    <row r="240" spans="1:10" s="204" customFormat="1" ht="28.5">
      <c r="A240" s="371" t="s">
        <v>1008</v>
      </c>
      <c r="B240" s="372" t="s">
        <v>630</v>
      </c>
      <c r="C240" s="369" t="s">
        <v>123</v>
      </c>
      <c r="D240" s="370">
        <v>6</v>
      </c>
      <c r="E240" s="370"/>
      <c r="F240" s="370"/>
      <c r="G240" s="357" t="s">
        <v>401</v>
      </c>
      <c r="H240" s="358" t="s">
        <v>631</v>
      </c>
      <c r="I240" s="483">
        <f t="shared" ref="I240:I271" si="1">ROUND(E240,2)</f>
        <v>0</v>
      </c>
      <c r="J240" s="205"/>
    </row>
    <row r="241" spans="1:10" s="204" customFormat="1" ht="28.5">
      <c r="A241" s="371" t="s">
        <v>1009</v>
      </c>
      <c r="B241" s="372" t="s">
        <v>632</v>
      </c>
      <c r="C241" s="369" t="s">
        <v>123</v>
      </c>
      <c r="D241" s="370">
        <v>12</v>
      </c>
      <c r="E241" s="370"/>
      <c r="F241" s="370"/>
      <c r="G241" s="357" t="s">
        <v>401</v>
      </c>
      <c r="H241" s="358" t="s">
        <v>633</v>
      </c>
      <c r="I241" s="483">
        <f t="shared" si="1"/>
        <v>0</v>
      </c>
      <c r="J241" s="205"/>
    </row>
    <row r="242" spans="1:10" s="204" customFormat="1" ht="28.5">
      <c r="A242" s="371" t="s">
        <v>1010</v>
      </c>
      <c r="B242" s="372" t="s">
        <v>634</v>
      </c>
      <c r="C242" s="369" t="s">
        <v>123</v>
      </c>
      <c r="D242" s="370">
        <v>4</v>
      </c>
      <c r="E242" s="370"/>
      <c r="F242" s="370"/>
      <c r="G242" s="357" t="s">
        <v>401</v>
      </c>
      <c r="H242" s="358" t="s">
        <v>635</v>
      </c>
      <c r="I242" s="483">
        <f t="shared" si="1"/>
        <v>0</v>
      </c>
      <c r="J242" s="205"/>
    </row>
    <row r="243" spans="1:10" s="204" customFormat="1" ht="28.5">
      <c r="A243" s="371" t="s">
        <v>1011</v>
      </c>
      <c r="B243" s="372" t="s">
        <v>636</v>
      </c>
      <c r="C243" s="369" t="s">
        <v>123</v>
      </c>
      <c r="D243" s="370">
        <v>2</v>
      </c>
      <c r="E243" s="370"/>
      <c r="F243" s="370"/>
      <c r="G243" s="357" t="s">
        <v>401</v>
      </c>
      <c r="H243" s="358" t="s">
        <v>637</v>
      </c>
      <c r="I243" s="483">
        <f t="shared" si="1"/>
        <v>0</v>
      </c>
      <c r="J243" s="205"/>
    </row>
    <row r="244" spans="1:10" s="204" customFormat="1" ht="85.5">
      <c r="A244" s="371" t="s">
        <v>1012</v>
      </c>
      <c r="B244" s="372" t="s">
        <v>638</v>
      </c>
      <c r="C244" s="369" t="s">
        <v>123</v>
      </c>
      <c r="D244" s="370">
        <v>1</v>
      </c>
      <c r="E244" s="370"/>
      <c r="F244" s="370"/>
      <c r="G244" s="357" t="s">
        <v>73</v>
      </c>
      <c r="H244" s="358">
        <v>151901</v>
      </c>
      <c r="I244" s="483">
        <f t="shared" si="1"/>
        <v>0</v>
      </c>
      <c r="J244" s="205"/>
    </row>
    <row r="245" spans="1:10" s="204" customFormat="1" ht="85.5">
      <c r="A245" s="371" t="s">
        <v>1013</v>
      </c>
      <c r="B245" s="372" t="s">
        <v>639</v>
      </c>
      <c r="C245" s="369" t="s">
        <v>123</v>
      </c>
      <c r="D245" s="370">
        <v>2</v>
      </c>
      <c r="E245" s="370"/>
      <c r="F245" s="370"/>
      <c r="G245" s="357" t="s">
        <v>73</v>
      </c>
      <c r="H245" s="358">
        <v>151902</v>
      </c>
      <c r="I245" s="483">
        <f t="shared" si="1"/>
        <v>0</v>
      </c>
      <c r="J245" s="205"/>
    </row>
    <row r="246" spans="1:10" s="204" customFormat="1" ht="85.5">
      <c r="A246" s="371" t="s">
        <v>1014</v>
      </c>
      <c r="B246" s="372" t="s">
        <v>640</v>
      </c>
      <c r="C246" s="369" t="s">
        <v>123</v>
      </c>
      <c r="D246" s="370">
        <v>1</v>
      </c>
      <c r="E246" s="370"/>
      <c r="F246" s="370"/>
      <c r="G246" s="357" t="s">
        <v>73</v>
      </c>
      <c r="H246" s="358">
        <v>150316</v>
      </c>
      <c r="I246" s="483">
        <f t="shared" si="1"/>
        <v>0</v>
      </c>
      <c r="J246" s="205"/>
    </row>
    <row r="247" spans="1:10" s="204" customFormat="1" ht="71.25">
      <c r="A247" s="371" t="s">
        <v>1015</v>
      </c>
      <c r="B247" s="372" t="s">
        <v>641</v>
      </c>
      <c r="C247" s="369" t="s">
        <v>123</v>
      </c>
      <c r="D247" s="370">
        <v>1</v>
      </c>
      <c r="E247" s="370"/>
      <c r="F247" s="370"/>
      <c r="G247" s="357" t="s">
        <v>73</v>
      </c>
      <c r="H247" s="358">
        <v>150317</v>
      </c>
      <c r="I247" s="483">
        <f t="shared" si="1"/>
        <v>0</v>
      </c>
      <c r="J247" s="205"/>
    </row>
    <row r="248" spans="1:10" s="204" customFormat="1" ht="71.25">
      <c r="A248" s="371" t="s">
        <v>1016</v>
      </c>
      <c r="B248" s="372" t="s">
        <v>642</v>
      </c>
      <c r="C248" s="369" t="s">
        <v>16</v>
      </c>
      <c r="D248" s="370">
        <v>1</v>
      </c>
      <c r="E248" s="370"/>
      <c r="F248" s="370"/>
      <c r="G248" s="357" t="s">
        <v>401</v>
      </c>
      <c r="H248" s="358" t="s">
        <v>643</v>
      </c>
      <c r="I248" s="483">
        <f t="shared" si="1"/>
        <v>0</v>
      </c>
      <c r="J248" s="205"/>
    </row>
    <row r="249" spans="1:10" s="204" customFormat="1" ht="71.25">
      <c r="A249" s="371" t="s">
        <v>1017</v>
      </c>
      <c r="B249" s="372" t="s">
        <v>644</v>
      </c>
      <c r="C249" s="369" t="s">
        <v>16</v>
      </c>
      <c r="D249" s="370">
        <v>1</v>
      </c>
      <c r="E249" s="370"/>
      <c r="F249" s="370"/>
      <c r="G249" s="357" t="s">
        <v>401</v>
      </c>
      <c r="H249" s="358" t="s">
        <v>645</v>
      </c>
      <c r="I249" s="483">
        <f t="shared" si="1"/>
        <v>0</v>
      </c>
      <c r="J249" s="205"/>
    </row>
    <row r="250" spans="1:10" s="204" customFormat="1" ht="71.25">
      <c r="A250" s="371" t="s">
        <v>1018</v>
      </c>
      <c r="B250" s="372" t="s">
        <v>646</v>
      </c>
      <c r="C250" s="369" t="s">
        <v>16</v>
      </c>
      <c r="D250" s="370">
        <v>1</v>
      </c>
      <c r="E250" s="370"/>
      <c r="F250" s="370"/>
      <c r="G250" s="357" t="s">
        <v>401</v>
      </c>
      <c r="H250" s="358" t="s">
        <v>647</v>
      </c>
      <c r="I250" s="483">
        <f t="shared" si="1"/>
        <v>0</v>
      </c>
      <c r="J250" s="205"/>
    </row>
    <row r="251" spans="1:10" s="204" customFormat="1" ht="71.25">
      <c r="A251" s="371" t="s">
        <v>1019</v>
      </c>
      <c r="B251" s="372" t="s">
        <v>648</v>
      </c>
      <c r="C251" s="369" t="s">
        <v>16</v>
      </c>
      <c r="D251" s="370">
        <v>1</v>
      </c>
      <c r="E251" s="370"/>
      <c r="F251" s="370"/>
      <c r="G251" s="357" t="s">
        <v>401</v>
      </c>
      <c r="H251" s="358" t="s">
        <v>649</v>
      </c>
      <c r="I251" s="483">
        <f t="shared" si="1"/>
        <v>0</v>
      </c>
      <c r="J251" s="205"/>
    </row>
    <row r="252" spans="1:10" s="204" customFormat="1" ht="71.25">
      <c r="A252" s="371" t="s">
        <v>1020</v>
      </c>
      <c r="B252" s="372" t="s">
        <v>650</v>
      </c>
      <c r="C252" s="369" t="s">
        <v>16</v>
      </c>
      <c r="D252" s="370">
        <v>1</v>
      </c>
      <c r="E252" s="370"/>
      <c r="F252" s="370"/>
      <c r="G252" s="357" t="s">
        <v>401</v>
      </c>
      <c r="H252" s="358" t="s">
        <v>651</v>
      </c>
      <c r="I252" s="483">
        <f t="shared" si="1"/>
        <v>0</v>
      </c>
      <c r="J252" s="205"/>
    </row>
    <row r="253" spans="1:10" s="204" customFormat="1" ht="71.25">
      <c r="A253" s="371" t="s">
        <v>1021</v>
      </c>
      <c r="B253" s="372" t="s">
        <v>652</v>
      </c>
      <c r="C253" s="369" t="s">
        <v>16</v>
      </c>
      <c r="D253" s="370">
        <v>1</v>
      </c>
      <c r="E253" s="370"/>
      <c r="F253" s="370"/>
      <c r="G253" s="357" t="s">
        <v>401</v>
      </c>
      <c r="H253" s="358" t="s">
        <v>653</v>
      </c>
      <c r="I253" s="483">
        <f t="shared" si="1"/>
        <v>0</v>
      </c>
      <c r="J253" s="205"/>
    </row>
    <row r="254" spans="1:10" s="204" customFormat="1" ht="71.25">
      <c r="A254" s="371" t="s">
        <v>1022</v>
      </c>
      <c r="B254" s="372" t="s">
        <v>654</v>
      </c>
      <c r="C254" s="369" t="s">
        <v>16</v>
      </c>
      <c r="D254" s="370">
        <v>1</v>
      </c>
      <c r="E254" s="370"/>
      <c r="F254" s="370"/>
      <c r="G254" s="357" t="s">
        <v>401</v>
      </c>
      <c r="H254" s="358" t="s">
        <v>655</v>
      </c>
      <c r="I254" s="483">
        <f t="shared" si="1"/>
        <v>0</v>
      </c>
      <c r="J254" s="205"/>
    </row>
    <row r="255" spans="1:10" s="204" customFormat="1" ht="71.25">
      <c r="A255" s="371" t="s">
        <v>1023</v>
      </c>
      <c r="B255" s="372" t="s">
        <v>656</v>
      </c>
      <c r="C255" s="369" t="s">
        <v>16</v>
      </c>
      <c r="D255" s="370">
        <v>1</v>
      </c>
      <c r="E255" s="370"/>
      <c r="F255" s="370"/>
      <c r="G255" s="357" t="s">
        <v>401</v>
      </c>
      <c r="H255" s="358" t="s">
        <v>657</v>
      </c>
      <c r="I255" s="483">
        <f t="shared" si="1"/>
        <v>0</v>
      </c>
      <c r="J255" s="205"/>
    </row>
    <row r="256" spans="1:10" s="204" customFormat="1" ht="99.75">
      <c r="A256" s="371" t="s">
        <v>1024</v>
      </c>
      <c r="B256" s="372" t="s">
        <v>658</v>
      </c>
      <c r="C256" s="369" t="s">
        <v>16</v>
      </c>
      <c r="D256" s="370">
        <v>1</v>
      </c>
      <c r="E256" s="370"/>
      <c r="F256" s="370"/>
      <c r="G256" s="357" t="s">
        <v>401</v>
      </c>
      <c r="H256" s="358" t="s">
        <v>659</v>
      </c>
      <c r="I256" s="483">
        <f t="shared" si="1"/>
        <v>0</v>
      </c>
      <c r="J256" s="205"/>
    </row>
    <row r="257" spans="1:10" s="204" customFormat="1" ht="71.25">
      <c r="A257" s="371" t="s">
        <v>1025</v>
      </c>
      <c r="B257" s="372" t="s">
        <v>660</v>
      </c>
      <c r="C257" s="369" t="s">
        <v>16</v>
      </c>
      <c r="D257" s="370">
        <v>1</v>
      </c>
      <c r="E257" s="370"/>
      <c r="F257" s="370"/>
      <c r="G257" s="357" t="s">
        <v>401</v>
      </c>
      <c r="H257" s="358" t="s">
        <v>661</v>
      </c>
      <c r="I257" s="483">
        <f t="shared" si="1"/>
        <v>0</v>
      </c>
      <c r="J257" s="205"/>
    </row>
    <row r="258" spans="1:10" s="204" customFormat="1" ht="57">
      <c r="A258" s="371" t="s">
        <v>1026</v>
      </c>
      <c r="B258" s="372" t="s">
        <v>662</v>
      </c>
      <c r="C258" s="369" t="s">
        <v>16</v>
      </c>
      <c r="D258" s="370">
        <v>1</v>
      </c>
      <c r="E258" s="370"/>
      <c r="F258" s="370"/>
      <c r="G258" s="357" t="s">
        <v>401</v>
      </c>
      <c r="H258" s="358" t="s">
        <v>663</v>
      </c>
      <c r="I258" s="483">
        <f t="shared" si="1"/>
        <v>0</v>
      </c>
      <c r="J258" s="205"/>
    </row>
    <row r="259" spans="1:10" s="204" customFormat="1" ht="28.5">
      <c r="A259" s="371" t="s">
        <v>1027</v>
      </c>
      <c r="B259" s="372" t="s">
        <v>664</v>
      </c>
      <c r="C259" s="369" t="s">
        <v>123</v>
      </c>
      <c r="D259" s="370">
        <v>70</v>
      </c>
      <c r="E259" s="370"/>
      <c r="F259" s="370"/>
      <c r="G259" s="357" t="s">
        <v>73</v>
      </c>
      <c r="H259" s="358">
        <v>180204</v>
      </c>
      <c r="I259" s="483">
        <f t="shared" si="1"/>
        <v>0</v>
      </c>
      <c r="J259" s="205"/>
    </row>
    <row r="260" spans="1:10" s="204" customFormat="1" ht="28.5">
      <c r="A260" s="371" t="s">
        <v>1028</v>
      </c>
      <c r="B260" s="372" t="s">
        <v>665</v>
      </c>
      <c r="C260" s="369" t="s">
        <v>123</v>
      </c>
      <c r="D260" s="370">
        <v>4</v>
      </c>
      <c r="E260" s="370"/>
      <c r="F260" s="370"/>
      <c r="G260" s="357" t="s">
        <v>73</v>
      </c>
      <c r="H260" s="358">
        <v>180205</v>
      </c>
      <c r="I260" s="483">
        <f t="shared" si="1"/>
        <v>0</v>
      </c>
      <c r="J260" s="205"/>
    </row>
    <row r="261" spans="1:10" s="204" customFormat="1" ht="28.5">
      <c r="A261" s="371" t="s">
        <v>1029</v>
      </c>
      <c r="B261" s="372" t="s">
        <v>666</v>
      </c>
      <c r="C261" s="369" t="s">
        <v>123</v>
      </c>
      <c r="D261" s="370">
        <v>1</v>
      </c>
      <c r="E261" s="370"/>
      <c r="F261" s="370"/>
      <c r="G261" s="357" t="s">
        <v>73</v>
      </c>
      <c r="H261" s="358">
        <v>180212</v>
      </c>
      <c r="I261" s="483">
        <f t="shared" si="1"/>
        <v>0</v>
      </c>
      <c r="J261" s="205"/>
    </row>
    <row r="262" spans="1:10" s="204" customFormat="1" ht="28.5">
      <c r="A262" s="371" t="s">
        <v>1030</v>
      </c>
      <c r="B262" s="372" t="s">
        <v>667</v>
      </c>
      <c r="C262" s="369" t="s">
        <v>123</v>
      </c>
      <c r="D262" s="370">
        <v>10</v>
      </c>
      <c r="E262" s="370"/>
      <c r="F262" s="370"/>
      <c r="G262" s="357" t="s">
        <v>73</v>
      </c>
      <c r="H262" s="358">
        <v>180206</v>
      </c>
      <c r="I262" s="483">
        <f t="shared" si="1"/>
        <v>0</v>
      </c>
      <c r="J262" s="205"/>
    </row>
    <row r="263" spans="1:10" s="204" customFormat="1" ht="28.5">
      <c r="A263" s="371" t="s">
        <v>1031</v>
      </c>
      <c r="B263" s="372" t="s">
        <v>668</v>
      </c>
      <c r="C263" s="369" t="s">
        <v>16</v>
      </c>
      <c r="D263" s="370">
        <v>1</v>
      </c>
      <c r="E263" s="370"/>
      <c r="F263" s="370"/>
      <c r="G263" s="357" t="s">
        <v>401</v>
      </c>
      <c r="H263" s="358" t="s">
        <v>669</v>
      </c>
      <c r="I263" s="483">
        <f t="shared" si="1"/>
        <v>0</v>
      </c>
      <c r="J263" s="205"/>
    </row>
    <row r="264" spans="1:10" s="204" customFormat="1" ht="42.75">
      <c r="A264" s="371" t="s">
        <v>1032</v>
      </c>
      <c r="B264" s="372" t="s">
        <v>670</v>
      </c>
      <c r="C264" s="369" t="s">
        <v>16</v>
      </c>
      <c r="D264" s="370">
        <v>1</v>
      </c>
      <c r="E264" s="370"/>
      <c r="F264" s="370"/>
      <c r="G264" s="357" t="s">
        <v>401</v>
      </c>
      <c r="H264" s="358" t="s">
        <v>671</v>
      </c>
      <c r="I264" s="483">
        <f t="shared" si="1"/>
        <v>0</v>
      </c>
      <c r="J264" s="205"/>
    </row>
    <row r="265" spans="1:10" s="204" customFormat="1" ht="28.5">
      <c r="A265" s="371" t="s">
        <v>1033</v>
      </c>
      <c r="B265" s="372" t="s">
        <v>672</v>
      </c>
      <c r="C265" s="369" t="s">
        <v>123</v>
      </c>
      <c r="D265" s="370">
        <v>266</v>
      </c>
      <c r="E265" s="370"/>
      <c r="F265" s="370"/>
      <c r="G265" s="357" t="s">
        <v>73</v>
      </c>
      <c r="H265" s="358">
        <v>180202</v>
      </c>
      <c r="I265" s="483">
        <f t="shared" si="1"/>
        <v>0</v>
      </c>
      <c r="J265" s="205"/>
    </row>
    <row r="266" spans="1:10" s="204" customFormat="1">
      <c r="A266" s="371" t="s">
        <v>1034</v>
      </c>
      <c r="B266" s="372" t="s">
        <v>673</v>
      </c>
      <c r="C266" s="369" t="s">
        <v>123</v>
      </c>
      <c r="D266" s="370">
        <v>15</v>
      </c>
      <c r="E266" s="370"/>
      <c r="F266" s="370"/>
      <c r="G266" s="357" t="s">
        <v>401</v>
      </c>
      <c r="H266" s="358" t="s">
        <v>674</v>
      </c>
      <c r="I266" s="483">
        <f t="shared" si="1"/>
        <v>0</v>
      </c>
      <c r="J266" s="205"/>
    </row>
    <row r="267" spans="1:10" s="204" customFormat="1">
      <c r="A267" s="371" t="s">
        <v>1035</v>
      </c>
      <c r="B267" s="372" t="s">
        <v>675</v>
      </c>
      <c r="C267" s="369" t="s">
        <v>123</v>
      </c>
      <c r="D267" s="370">
        <v>34</v>
      </c>
      <c r="E267" s="370"/>
      <c r="F267" s="370"/>
      <c r="G267" s="357" t="s">
        <v>401</v>
      </c>
      <c r="H267" s="358" t="s">
        <v>676</v>
      </c>
      <c r="I267" s="483">
        <f t="shared" si="1"/>
        <v>0</v>
      </c>
      <c r="J267" s="205"/>
    </row>
    <row r="268" spans="1:10" s="204" customFormat="1" ht="85.5">
      <c r="A268" s="371" t="s">
        <v>1036</v>
      </c>
      <c r="B268" s="372" t="s">
        <v>677</v>
      </c>
      <c r="C268" s="369" t="s">
        <v>123</v>
      </c>
      <c r="D268" s="370">
        <v>19</v>
      </c>
      <c r="E268" s="370"/>
      <c r="F268" s="370"/>
      <c r="G268" s="357" t="s">
        <v>401</v>
      </c>
      <c r="H268" s="358" t="s">
        <v>678</v>
      </c>
      <c r="I268" s="483">
        <f t="shared" si="1"/>
        <v>0</v>
      </c>
      <c r="J268" s="205"/>
    </row>
    <row r="269" spans="1:10" s="204" customFormat="1" ht="85.5">
      <c r="A269" s="371" t="s">
        <v>1037</v>
      </c>
      <c r="B269" s="372" t="s">
        <v>679</v>
      </c>
      <c r="C269" s="369" t="s">
        <v>123</v>
      </c>
      <c r="D269" s="370">
        <v>3</v>
      </c>
      <c r="E269" s="370"/>
      <c r="F269" s="370"/>
      <c r="G269" s="357" t="s">
        <v>401</v>
      </c>
      <c r="H269" s="358" t="s">
        <v>680</v>
      </c>
      <c r="I269" s="483">
        <f t="shared" si="1"/>
        <v>0</v>
      </c>
      <c r="J269" s="205"/>
    </row>
    <row r="270" spans="1:10" s="204" customFormat="1" ht="85.5">
      <c r="A270" s="371" t="s">
        <v>1038</v>
      </c>
      <c r="B270" s="372" t="s">
        <v>681</v>
      </c>
      <c r="C270" s="369" t="s">
        <v>123</v>
      </c>
      <c r="D270" s="370">
        <v>1</v>
      </c>
      <c r="E270" s="370"/>
      <c r="F270" s="370"/>
      <c r="G270" s="357" t="s">
        <v>401</v>
      </c>
      <c r="H270" s="358" t="s">
        <v>682</v>
      </c>
      <c r="I270" s="483">
        <f t="shared" si="1"/>
        <v>0</v>
      </c>
      <c r="J270" s="205"/>
    </row>
    <row r="271" spans="1:10" s="204" customFormat="1" ht="85.5">
      <c r="A271" s="371" t="s">
        <v>1039</v>
      </c>
      <c r="B271" s="372" t="s">
        <v>683</v>
      </c>
      <c r="C271" s="369" t="s">
        <v>123</v>
      </c>
      <c r="D271" s="370">
        <v>11</v>
      </c>
      <c r="E271" s="370"/>
      <c r="F271" s="370"/>
      <c r="G271" s="357" t="s">
        <v>401</v>
      </c>
      <c r="H271" s="358" t="s">
        <v>684</v>
      </c>
      <c r="I271" s="483">
        <f t="shared" si="1"/>
        <v>0</v>
      </c>
      <c r="J271" s="205"/>
    </row>
    <row r="272" spans="1:10" s="204" customFormat="1" ht="114">
      <c r="A272" s="371" t="s">
        <v>1040</v>
      </c>
      <c r="B272" s="372" t="s">
        <v>685</v>
      </c>
      <c r="C272" s="369" t="s">
        <v>123</v>
      </c>
      <c r="D272" s="370">
        <v>17</v>
      </c>
      <c r="E272" s="370"/>
      <c r="F272" s="370"/>
      <c r="G272" s="357" t="s">
        <v>401</v>
      </c>
      <c r="H272" s="358" t="s">
        <v>686</v>
      </c>
      <c r="I272" s="483">
        <f t="shared" ref="I272:I303" si="2">ROUND(E272,2)</f>
        <v>0</v>
      </c>
      <c r="J272" s="205"/>
    </row>
    <row r="273" spans="1:10" s="204" customFormat="1" ht="114">
      <c r="A273" s="371" t="s">
        <v>1041</v>
      </c>
      <c r="B273" s="372" t="s">
        <v>406</v>
      </c>
      <c r="C273" s="369" t="s">
        <v>123</v>
      </c>
      <c r="D273" s="370">
        <v>40</v>
      </c>
      <c r="E273" s="370"/>
      <c r="F273" s="370"/>
      <c r="G273" s="357" t="s">
        <v>401</v>
      </c>
      <c r="H273" s="358" t="s">
        <v>687</v>
      </c>
      <c r="I273" s="483">
        <f t="shared" si="2"/>
        <v>0</v>
      </c>
      <c r="J273" s="205"/>
    </row>
    <row r="274" spans="1:10" s="204" customFormat="1" ht="85.5">
      <c r="A274" s="371" t="s">
        <v>1042</v>
      </c>
      <c r="B274" s="372" t="s">
        <v>688</v>
      </c>
      <c r="C274" s="369" t="s">
        <v>123</v>
      </c>
      <c r="D274" s="370">
        <v>20</v>
      </c>
      <c r="E274" s="370"/>
      <c r="F274" s="370"/>
      <c r="G274" s="357" t="s">
        <v>401</v>
      </c>
      <c r="H274" s="358" t="s">
        <v>689</v>
      </c>
      <c r="I274" s="483">
        <f t="shared" si="2"/>
        <v>0</v>
      </c>
      <c r="J274" s="205"/>
    </row>
    <row r="275" spans="1:10" s="204" customFormat="1" ht="85.5">
      <c r="A275" s="371" t="s">
        <v>1043</v>
      </c>
      <c r="B275" s="372" t="s">
        <v>690</v>
      </c>
      <c r="C275" s="369" t="s">
        <v>123</v>
      </c>
      <c r="D275" s="370">
        <v>139</v>
      </c>
      <c r="E275" s="370"/>
      <c r="F275" s="370"/>
      <c r="G275" s="357" t="s">
        <v>401</v>
      </c>
      <c r="H275" s="358" t="s">
        <v>691</v>
      </c>
      <c r="I275" s="483">
        <f t="shared" si="2"/>
        <v>0</v>
      </c>
      <c r="J275" s="205"/>
    </row>
    <row r="276" spans="1:10" s="204" customFormat="1" ht="128.25">
      <c r="A276" s="371" t="s">
        <v>1044</v>
      </c>
      <c r="B276" s="372" t="s">
        <v>692</v>
      </c>
      <c r="C276" s="369" t="s">
        <v>123</v>
      </c>
      <c r="D276" s="370">
        <v>9</v>
      </c>
      <c r="E276" s="370"/>
      <c r="F276" s="370"/>
      <c r="G276" s="357" t="s">
        <v>401</v>
      </c>
      <c r="H276" s="358" t="s">
        <v>693</v>
      </c>
      <c r="I276" s="483">
        <f t="shared" si="2"/>
        <v>0</v>
      </c>
      <c r="J276" s="205"/>
    </row>
    <row r="277" spans="1:10" s="204" customFormat="1" ht="213.75">
      <c r="A277" s="371" t="s">
        <v>1045</v>
      </c>
      <c r="B277" s="372" t="s">
        <v>694</v>
      </c>
      <c r="C277" s="369" t="s">
        <v>123</v>
      </c>
      <c r="D277" s="370">
        <v>4</v>
      </c>
      <c r="E277" s="370"/>
      <c r="F277" s="370"/>
      <c r="G277" s="357" t="s">
        <v>401</v>
      </c>
      <c r="H277" s="358" t="s">
        <v>695</v>
      </c>
      <c r="I277" s="483">
        <f t="shared" si="2"/>
        <v>0</v>
      </c>
      <c r="J277" s="205"/>
    </row>
    <row r="278" spans="1:10" s="204" customFormat="1" ht="99.75">
      <c r="A278" s="371" t="s">
        <v>1046</v>
      </c>
      <c r="B278" s="372" t="s">
        <v>696</v>
      </c>
      <c r="C278" s="369" t="s">
        <v>16</v>
      </c>
      <c r="D278" s="370">
        <v>12</v>
      </c>
      <c r="E278" s="370"/>
      <c r="F278" s="370"/>
      <c r="G278" s="357" t="s">
        <v>401</v>
      </c>
      <c r="H278" s="358" t="s">
        <v>697</v>
      </c>
      <c r="I278" s="483">
        <f t="shared" si="2"/>
        <v>0</v>
      </c>
      <c r="J278" s="205"/>
    </row>
    <row r="279" spans="1:10" s="204" customFormat="1" ht="99.75">
      <c r="A279" s="371" t="s">
        <v>1047</v>
      </c>
      <c r="B279" s="372" t="s">
        <v>698</v>
      </c>
      <c r="C279" s="369" t="s">
        <v>123</v>
      </c>
      <c r="D279" s="370">
        <v>27</v>
      </c>
      <c r="E279" s="370"/>
      <c r="F279" s="370"/>
      <c r="G279" s="357" t="s">
        <v>401</v>
      </c>
      <c r="H279" s="358" t="s">
        <v>699</v>
      </c>
      <c r="I279" s="483">
        <f t="shared" si="2"/>
        <v>0</v>
      </c>
      <c r="J279" s="205"/>
    </row>
    <row r="280" spans="1:10" s="204" customFormat="1" ht="42.75">
      <c r="A280" s="371" t="s">
        <v>1048</v>
      </c>
      <c r="B280" s="372" t="s">
        <v>700</v>
      </c>
      <c r="C280" s="369" t="s">
        <v>16</v>
      </c>
      <c r="D280" s="370">
        <v>12</v>
      </c>
      <c r="E280" s="370"/>
      <c r="F280" s="370"/>
      <c r="G280" s="357" t="s">
        <v>401</v>
      </c>
      <c r="H280" s="358" t="s">
        <v>701</v>
      </c>
      <c r="I280" s="483">
        <f t="shared" si="2"/>
        <v>0</v>
      </c>
      <c r="J280" s="205"/>
    </row>
    <row r="281" spans="1:10" s="204" customFormat="1" ht="42.75">
      <c r="A281" s="371" t="s">
        <v>1049</v>
      </c>
      <c r="B281" s="372" t="s">
        <v>702</v>
      </c>
      <c r="C281" s="369" t="s">
        <v>123</v>
      </c>
      <c r="D281" s="370">
        <v>36</v>
      </c>
      <c r="E281" s="370"/>
      <c r="F281" s="370"/>
      <c r="G281" s="357" t="s">
        <v>401</v>
      </c>
      <c r="H281" s="358" t="s">
        <v>703</v>
      </c>
      <c r="I281" s="483">
        <f t="shared" si="2"/>
        <v>0</v>
      </c>
      <c r="J281" s="205"/>
    </row>
    <row r="282" spans="1:10" s="204" customFormat="1" ht="85.5">
      <c r="A282" s="371" t="s">
        <v>1050</v>
      </c>
      <c r="B282" s="372" t="s">
        <v>704</v>
      </c>
      <c r="C282" s="369" t="s">
        <v>123</v>
      </c>
      <c r="D282" s="370">
        <v>2</v>
      </c>
      <c r="E282" s="370"/>
      <c r="F282" s="370"/>
      <c r="G282" s="357" t="s">
        <v>401</v>
      </c>
      <c r="H282" s="358" t="s">
        <v>705</v>
      </c>
      <c r="I282" s="483">
        <f t="shared" si="2"/>
        <v>0</v>
      </c>
      <c r="J282" s="205"/>
    </row>
    <row r="283" spans="1:10" s="204" customFormat="1" ht="71.25">
      <c r="A283" s="371" t="s">
        <v>1051</v>
      </c>
      <c r="B283" s="372" t="s">
        <v>706</v>
      </c>
      <c r="C283" s="369" t="s">
        <v>123</v>
      </c>
      <c r="D283" s="370">
        <v>82</v>
      </c>
      <c r="E283" s="370"/>
      <c r="F283" s="370"/>
      <c r="G283" s="357" t="s">
        <v>73</v>
      </c>
      <c r="H283" s="358">
        <v>180702</v>
      </c>
      <c r="I283" s="483">
        <f t="shared" si="2"/>
        <v>0</v>
      </c>
      <c r="J283" s="205"/>
    </row>
    <row r="284" spans="1:10" s="204" customFormat="1" ht="28.5">
      <c r="A284" s="371" t="s">
        <v>1052</v>
      </c>
      <c r="B284" s="372" t="s">
        <v>59</v>
      </c>
      <c r="C284" s="369" t="s">
        <v>15</v>
      </c>
      <c r="D284" s="370">
        <v>33</v>
      </c>
      <c r="E284" s="370"/>
      <c r="F284" s="370"/>
      <c r="G284" s="357" t="s">
        <v>401</v>
      </c>
      <c r="H284" s="358" t="s">
        <v>707</v>
      </c>
      <c r="I284" s="483">
        <f t="shared" si="2"/>
        <v>0</v>
      </c>
      <c r="J284" s="205"/>
    </row>
    <row r="285" spans="1:10" s="204" customFormat="1">
      <c r="A285" s="371" t="s">
        <v>1053</v>
      </c>
      <c r="B285" s="372" t="s">
        <v>708</v>
      </c>
      <c r="C285" s="369" t="s">
        <v>15</v>
      </c>
      <c r="D285" s="370">
        <v>227</v>
      </c>
      <c r="E285" s="370"/>
      <c r="F285" s="370"/>
      <c r="G285" s="357" t="s">
        <v>401</v>
      </c>
      <c r="H285" s="358" t="s">
        <v>709</v>
      </c>
      <c r="I285" s="483">
        <f t="shared" si="2"/>
        <v>0</v>
      </c>
      <c r="J285" s="205"/>
    </row>
    <row r="286" spans="1:10" s="204" customFormat="1" ht="42.75">
      <c r="A286" s="371" t="s">
        <v>1054</v>
      </c>
      <c r="B286" s="372" t="s">
        <v>710</v>
      </c>
      <c r="C286" s="369" t="s">
        <v>123</v>
      </c>
      <c r="D286" s="370">
        <v>1</v>
      </c>
      <c r="E286" s="370"/>
      <c r="F286" s="370"/>
      <c r="G286" s="357" t="s">
        <v>401</v>
      </c>
      <c r="H286" s="358" t="s">
        <v>711</v>
      </c>
      <c r="I286" s="483">
        <f t="shared" si="2"/>
        <v>0</v>
      </c>
      <c r="J286" s="205"/>
    </row>
    <row r="287" spans="1:10" s="204" customFormat="1" ht="28.5">
      <c r="A287" s="371" t="s">
        <v>1055</v>
      </c>
      <c r="B287" s="372" t="s">
        <v>712</v>
      </c>
      <c r="C287" s="369" t="s">
        <v>15</v>
      </c>
      <c r="D287" s="370">
        <v>13546</v>
      </c>
      <c r="E287" s="370"/>
      <c r="F287" s="370"/>
      <c r="G287" s="357" t="s">
        <v>73</v>
      </c>
      <c r="H287" s="358">
        <v>151402</v>
      </c>
      <c r="I287" s="483">
        <f t="shared" si="2"/>
        <v>0</v>
      </c>
      <c r="J287" s="205"/>
    </row>
    <row r="288" spans="1:10" s="204" customFormat="1" ht="28.5">
      <c r="A288" s="371" t="s">
        <v>1056</v>
      </c>
      <c r="B288" s="372" t="s">
        <v>713</v>
      </c>
      <c r="C288" s="369" t="s">
        <v>15</v>
      </c>
      <c r="D288" s="370">
        <v>1053.1999999999998</v>
      </c>
      <c r="E288" s="370"/>
      <c r="F288" s="370"/>
      <c r="G288" s="357" t="s">
        <v>73</v>
      </c>
      <c r="H288" s="358">
        <v>151403</v>
      </c>
      <c r="I288" s="483">
        <f t="shared" si="2"/>
        <v>0</v>
      </c>
      <c r="J288" s="205"/>
    </row>
    <row r="289" spans="1:10" s="204" customFormat="1" ht="28.5">
      <c r="A289" s="371" t="s">
        <v>1057</v>
      </c>
      <c r="B289" s="372" t="s">
        <v>714</v>
      </c>
      <c r="C289" s="369" t="s">
        <v>15</v>
      </c>
      <c r="D289" s="370">
        <v>531.1</v>
      </c>
      <c r="E289" s="370"/>
      <c r="F289" s="370"/>
      <c r="G289" s="357" t="s">
        <v>73</v>
      </c>
      <c r="H289" s="358">
        <v>151404</v>
      </c>
      <c r="I289" s="483">
        <f t="shared" si="2"/>
        <v>0</v>
      </c>
      <c r="J289" s="205"/>
    </row>
    <row r="290" spans="1:10" s="204" customFormat="1" ht="28.5">
      <c r="A290" s="371" t="s">
        <v>1058</v>
      </c>
      <c r="B290" s="372" t="s">
        <v>715</v>
      </c>
      <c r="C290" s="369" t="s">
        <v>15</v>
      </c>
      <c r="D290" s="370">
        <v>3.1</v>
      </c>
      <c r="E290" s="370"/>
      <c r="F290" s="370"/>
      <c r="G290" s="357" t="s">
        <v>73</v>
      </c>
      <c r="H290" s="358">
        <v>151405</v>
      </c>
      <c r="I290" s="483">
        <f t="shared" si="2"/>
        <v>0</v>
      </c>
      <c r="J290" s="205"/>
    </row>
    <row r="291" spans="1:10" s="204" customFormat="1" ht="28.5">
      <c r="A291" s="371" t="s">
        <v>1059</v>
      </c>
      <c r="B291" s="372" t="s">
        <v>716</v>
      </c>
      <c r="C291" s="369" t="s">
        <v>15</v>
      </c>
      <c r="D291" s="370">
        <v>229.78000000000003</v>
      </c>
      <c r="E291" s="370"/>
      <c r="F291" s="370"/>
      <c r="G291" s="357" t="s">
        <v>73</v>
      </c>
      <c r="H291" s="358">
        <v>151406</v>
      </c>
      <c r="I291" s="483">
        <f t="shared" si="2"/>
        <v>0</v>
      </c>
      <c r="J291" s="205"/>
    </row>
    <row r="292" spans="1:10" s="204" customFormat="1" ht="42.75">
      <c r="A292" s="371" t="s">
        <v>1060</v>
      </c>
      <c r="B292" s="372" t="s">
        <v>62</v>
      </c>
      <c r="C292" s="369" t="s">
        <v>15</v>
      </c>
      <c r="D292" s="370">
        <v>43.260000000000005</v>
      </c>
      <c r="E292" s="370"/>
      <c r="F292" s="370"/>
      <c r="G292" s="357" t="s">
        <v>401</v>
      </c>
      <c r="H292" s="358" t="s">
        <v>717</v>
      </c>
      <c r="I292" s="483">
        <f t="shared" si="2"/>
        <v>0</v>
      </c>
      <c r="J292" s="205"/>
    </row>
    <row r="293" spans="1:10" s="204" customFormat="1" ht="42.75">
      <c r="A293" s="371" t="s">
        <v>1061</v>
      </c>
      <c r="B293" s="372" t="s">
        <v>60</v>
      </c>
      <c r="C293" s="369" t="s">
        <v>15</v>
      </c>
      <c r="D293" s="370">
        <v>48.62</v>
      </c>
      <c r="E293" s="370"/>
      <c r="F293" s="370"/>
      <c r="G293" s="357" t="s">
        <v>401</v>
      </c>
      <c r="H293" s="358" t="s">
        <v>718</v>
      </c>
      <c r="I293" s="483">
        <f t="shared" si="2"/>
        <v>0</v>
      </c>
      <c r="J293" s="205"/>
    </row>
    <row r="294" spans="1:10" s="204" customFormat="1" ht="42.75">
      <c r="A294" s="371" t="s">
        <v>1062</v>
      </c>
      <c r="B294" s="372" t="s">
        <v>61</v>
      </c>
      <c r="C294" s="369" t="s">
        <v>15</v>
      </c>
      <c r="D294" s="370">
        <v>55.5</v>
      </c>
      <c r="E294" s="370"/>
      <c r="F294" s="370"/>
      <c r="G294" s="357" t="s">
        <v>401</v>
      </c>
      <c r="H294" s="358" t="s">
        <v>719</v>
      </c>
      <c r="I294" s="483">
        <f t="shared" si="2"/>
        <v>0</v>
      </c>
      <c r="J294" s="205"/>
    </row>
    <row r="295" spans="1:10" s="204" customFormat="1" ht="28.5">
      <c r="A295" s="371" t="s">
        <v>1063</v>
      </c>
      <c r="B295" s="372" t="s">
        <v>720</v>
      </c>
      <c r="C295" s="369" t="s">
        <v>15</v>
      </c>
      <c r="D295" s="370">
        <v>12.4</v>
      </c>
      <c r="E295" s="370"/>
      <c r="F295" s="370"/>
      <c r="G295" s="357" t="s">
        <v>73</v>
      </c>
      <c r="H295" s="358">
        <v>151420</v>
      </c>
      <c r="I295" s="483">
        <f t="shared" si="2"/>
        <v>0</v>
      </c>
      <c r="J295" s="205"/>
    </row>
    <row r="296" spans="1:10" s="204" customFormat="1" ht="42.75">
      <c r="A296" s="371" t="s">
        <v>1064</v>
      </c>
      <c r="B296" s="372" t="s">
        <v>721</v>
      </c>
      <c r="C296" s="369" t="s">
        <v>15</v>
      </c>
      <c r="D296" s="370">
        <v>334.24</v>
      </c>
      <c r="E296" s="370"/>
      <c r="F296" s="370"/>
      <c r="G296" s="357" t="s">
        <v>73</v>
      </c>
      <c r="H296" s="358">
        <v>151421</v>
      </c>
      <c r="I296" s="483">
        <f t="shared" si="2"/>
        <v>0</v>
      </c>
      <c r="J296" s="205"/>
    </row>
    <row r="297" spans="1:10" s="204" customFormat="1" ht="28.5">
      <c r="A297" s="371" t="s">
        <v>1065</v>
      </c>
      <c r="B297" s="372" t="s">
        <v>722</v>
      </c>
      <c r="C297" s="369" t="s">
        <v>15</v>
      </c>
      <c r="D297" s="370">
        <v>584.88000000000011</v>
      </c>
      <c r="E297" s="370"/>
      <c r="F297" s="370"/>
      <c r="G297" s="357" t="s">
        <v>73</v>
      </c>
      <c r="H297" s="358">
        <v>151422</v>
      </c>
      <c r="I297" s="483">
        <f t="shared" si="2"/>
        <v>0</v>
      </c>
      <c r="J297" s="205"/>
    </row>
    <row r="298" spans="1:10" s="204" customFormat="1" ht="28.5">
      <c r="A298" s="371" t="s">
        <v>1066</v>
      </c>
      <c r="B298" s="372" t="s">
        <v>723</v>
      </c>
      <c r="C298" s="369" t="s">
        <v>15</v>
      </c>
      <c r="D298" s="370">
        <v>173.04000000000002</v>
      </c>
      <c r="E298" s="370"/>
      <c r="F298" s="370"/>
      <c r="G298" s="357" t="s">
        <v>73</v>
      </c>
      <c r="H298" s="358">
        <v>151429</v>
      </c>
      <c r="I298" s="483">
        <f t="shared" si="2"/>
        <v>0</v>
      </c>
      <c r="J298" s="205"/>
    </row>
    <row r="299" spans="1:10" s="204" customFormat="1" ht="28.5">
      <c r="A299" s="371" t="s">
        <v>1067</v>
      </c>
      <c r="B299" s="372" t="s">
        <v>724</v>
      </c>
      <c r="C299" s="369" t="s">
        <v>15</v>
      </c>
      <c r="D299" s="370">
        <v>194.48</v>
      </c>
      <c r="E299" s="370"/>
      <c r="F299" s="370"/>
      <c r="G299" s="357" t="s">
        <v>73</v>
      </c>
      <c r="H299" s="358">
        <v>151426</v>
      </c>
      <c r="I299" s="483">
        <f t="shared" si="2"/>
        <v>0</v>
      </c>
      <c r="J299" s="205"/>
    </row>
    <row r="300" spans="1:10" s="204" customFormat="1" ht="28.5">
      <c r="A300" s="371" t="s">
        <v>1068</v>
      </c>
      <c r="B300" s="372" t="s">
        <v>725</v>
      </c>
      <c r="C300" s="369" t="s">
        <v>15</v>
      </c>
      <c r="D300" s="370">
        <v>222</v>
      </c>
      <c r="E300" s="370"/>
      <c r="F300" s="370"/>
      <c r="G300" s="357" t="s">
        <v>73</v>
      </c>
      <c r="H300" s="358">
        <v>151427</v>
      </c>
      <c r="I300" s="483">
        <f t="shared" si="2"/>
        <v>0</v>
      </c>
      <c r="J300" s="205"/>
    </row>
    <row r="301" spans="1:10" s="204" customFormat="1" ht="28.5">
      <c r="A301" s="371" t="s">
        <v>1069</v>
      </c>
      <c r="B301" s="372" t="s">
        <v>52</v>
      </c>
      <c r="C301" s="369" t="s">
        <v>16</v>
      </c>
      <c r="D301" s="370">
        <v>10</v>
      </c>
      <c r="E301" s="370"/>
      <c r="F301" s="370"/>
      <c r="G301" s="357" t="s">
        <v>401</v>
      </c>
      <c r="H301" s="358" t="s">
        <v>726</v>
      </c>
      <c r="I301" s="483">
        <f t="shared" si="2"/>
        <v>0</v>
      </c>
      <c r="J301" s="205"/>
    </row>
    <row r="302" spans="1:10" s="204" customFormat="1" ht="28.5">
      <c r="A302" s="371" t="s">
        <v>1070</v>
      </c>
      <c r="B302" s="372" t="s">
        <v>53</v>
      </c>
      <c r="C302" s="369" t="s">
        <v>16</v>
      </c>
      <c r="D302" s="370">
        <v>30</v>
      </c>
      <c r="E302" s="370"/>
      <c r="F302" s="370"/>
      <c r="G302" s="357" t="s">
        <v>401</v>
      </c>
      <c r="H302" s="358" t="s">
        <v>727</v>
      </c>
      <c r="I302" s="483">
        <f t="shared" si="2"/>
        <v>0</v>
      </c>
      <c r="J302" s="205"/>
    </row>
    <row r="303" spans="1:10" s="204" customFormat="1" ht="28.5">
      <c r="A303" s="371" t="s">
        <v>1071</v>
      </c>
      <c r="B303" s="372" t="s">
        <v>728</v>
      </c>
      <c r="C303" s="369" t="s">
        <v>16</v>
      </c>
      <c r="D303" s="370">
        <v>40</v>
      </c>
      <c r="E303" s="370"/>
      <c r="F303" s="370"/>
      <c r="G303" s="357" t="s">
        <v>401</v>
      </c>
      <c r="H303" s="358" t="s">
        <v>729</v>
      </c>
      <c r="I303" s="483">
        <f t="shared" si="2"/>
        <v>0</v>
      </c>
      <c r="J303" s="205"/>
    </row>
    <row r="304" spans="1:10" s="204" customFormat="1" ht="28.5">
      <c r="A304" s="371" t="s">
        <v>1072</v>
      </c>
      <c r="B304" s="372" t="s">
        <v>54</v>
      </c>
      <c r="C304" s="369" t="s">
        <v>16</v>
      </c>
      <c r="D304" s="370">
        <v>4</v>
      </c>
      <c r="E304" s="370"/>
      <c r="F304" s="370"/>
      <c r="G304" s="357" t="s">
        <v>401</v>
      </c>
      <c r="H304" s="358" t="s">
        <v>730</v>
      </c>
      <c r="I304" s="483">
        <f t="shared" ref="I304:I335" si="3">ROUND(E304,2)</f>
        <v>0</v>
      </c>
      <c r="J304" s="205"/>
    </row>
    <row r="305" spans="1:10" s="204" customFormat="1" ht="28.5">
      <c r="A305" s="371" t="s">
        <v>1073</v>
      </c>
      <c r="B305" s="372" t="s">
        <v>55</v>
      </c>
      <c r="C305" s="369" t="s">
        <v>16</v>
      </c>
      <c r="D305" s="370">
        <v>2</v>
      </c>
      <c r="E305" s="370"/>
      <c r="F305" s="370"/>
      <c r="G305" s="357" t="s">
        <v>401</v>
      </c>
      <c r="H305" s="358" t="s">
        <v>731</v>
      </c>
      <c r="I305" s="483">
        <f t="shared" si="3"/>
        <v>0</v>
      </c>
      <c r="J305" s="205"/>
    </row>
    <row r="306" spans="1:10" s="204" customFormat="1" ht="28.5">
      <c r="A306" s="371" t="s">
        <v>1074</v>
      </c>
      <c r="B306" s="372" t="s">
        <v>56</v>
      </c>
      <c r="C306" s="369" t="s">
        <v>16</v>
      </c>
      <c r="D306" s="370">
        <v>18</v>
      </c>
      <c r="E306" s="370"/>
      <c r="F306" s="370"/>
      <c r="G306" s="357" t="s">
        <v>401</v>
      </c>
      <c r="H306" s="358" t="s">
        <v>732</v>
      </c>
      <c r="I306" s="483">
        <f t="shared" si="3"/>
        <v>0</v>
      </c>
      <c r="J306" s="205"/>
    </row>
    <row r="307" spans="1:10" s="204" customFormat="1" ht="28.5">
      <c r="A307" s="371" t="s">
        <v>1075</v>
      </c>
      <c r="B307" s="372" t="s">
        <v>57</v>
      </c>
      <c r="C307" s="369" t="s">
        <v>16</v>
      </c>
      <c r="D307" s="370">
        <v>8</v>
      </c>
      <c r="E307" s="370"/>
      <c r="F307" s="370"/>
      <c r="G307" s="357" t="s">
        <v>401</v>
      </c>
      <c r="H307" s="358" t="s">
        <v>733</v>
      </c>
      <c r="I307" s="483">
        <f t="shared" si="3"/>
        <v>0</v>
      </c>
      <c r="J307" s="205"/>
    </row>
    <row r="308" spans="1:10" s="204" customFormat="1" ht="28.5">
      <c r="A308" s="371" t="s">
        <v>1076</v>
      </c>
      <c r="B308" s="372" t="s">
        <v>58</v>
      </c>
      <c r="C308" s="369" t="s">
        <v>16</v>
      </c>
      <c r="D308" s="370">
        <v>8</v>
      </c>
      <c r="E308" s="370"/>
      <c r="F308" s="370"/>
      <c r="G308" s="357" t="s">
        <v>401</v>
      </c>
      <c r="H308" s="358" t="s">
        <v>734</v>
      </c>
      <c r="I308" s="483">
        <f t="shared" si="3"/>
        <v>0</v>
      </c>
      <c r="J308" s="205"/>
    </row>
    <row r="309" spans="1:10" s="204" customFormat="1" ht="28.5">
      <c r="A309" s="371" t="s">
        <v>1077</v>
      </c>
      <c r="B309" s="372" t="s">
        <v>735</v>
      </c>
      <c r="C309" s="369" t="s">
        <v>123</v>
      </c>
      <c r="D309" s="370">
        <v>4</v>
      </c>
      <c r="E309" s="370"/>
      <c r="F309" s="370"/>
      <c r="G309" s="357" t="s">
        <v>401</v>
      </c>
      <c r="H309" s="358" t="s">
        <v>736</v>
      </c>
      <c r="I309" s="483">
        <f t="shared" si="3"/>
        <v>0</v>
      </c>
      <c r="J309" s="205"/>
    </row>
    <row r="310" spans="1:10" s="204" customFormat="1">
      <c r="A310" s="371" t="s">
        <v>1078</v>
      </c>
      <c r="B310" s="372" t="s">
        <v>67</v>
      </c>
      <c r="C310" s="369" t="s">
        <v>16</v>
      </c>
      <c r="D310" s="370">
        <v>2</v>
      </c>
      <c r="E310" s="370"/>
      <c r="F310" s="370"/>
      <c r="G310" s="357" t="s">
        <v>401</v>
      </c>
      <c r="H310" s="358" t="s">
        <v>737</v>
      </c>
      <c r="I310" s="483">
        <f t="shared" si="3"/>
        <v>0</v>
      </c>
      <c r="J310" s="205"/>
    </row>
    <row r="311" spans="1:10" s="204" customFormat="1" ht="28.5">
      <c r="A311" s="371" t="s">
        <v>1079</v>
      </c>
      <c r="B311" s="372" t="s">
        <v>738</v>
      </c>
      <c r="C311" s="369" t="s">
        <v>11</v>
      </c>
      <c r="D311" s="370">
        <v>29.73</v>
      </c>
      <c r="E311" s="370"/>
      <c r="F311" s="370"/>
      <c r="G311" s="357" t="s">
        <v>73</v>
      </c>
      <c r="H311" s="358">
        <v>30101</v>
      </c>
      <c r="I311" s="483">
        <f t="shared" si="3"/>
        <v>0</v>
      </c>
      <c r="J311" s="205"/>
    </row>
    <row r="312" spans="1:10" s="204" customFormat="1" ht="42.75">
      <c r="A312" s="371" t="s">
        <v>1080</v>
      </c>
      <c r="B312" s="372" t="s">
        <v>739</v>
      </c>
      <c r="C312" s="369" t="s">
        <v>11</v>
      </c>
      <c r="D312" s="370">
        <v>29.21</v>
      </c>
      <c r="E312" s="370"/>
      <c r="F312" s="370"/>
      <c r="G312" s="357" t="s">
        <v>73</v>
      </c>
      <c r="H312" s="358">
        <v>30210</v>
      </c>
      <c r="I312" s="483">
        <f t="shared" si="3"/>
        <v>0</v>
      </c>
      <c r="J312" s="205"/>
    </row>
    <row r="313" spans="1:10" s="204" customFormat="1" ht="85.5">
      <c r="A313" s="371" t="s">
        <v>1081</v>
      </c>
      <c r="B313" s="372" t="s">
        <v>740</v>
      </c>
      <c r="C313" s="369" t="s">
        <v>123</v>
      </c>
      <c r="D313" s="370">
        <v>1</v>
      </c>
      <c r="E313" s="370"/>
      <c r="F313" s="370"/>
      <c r="G313" s="357" t="s">
        <v>401</v>
      </c>
      <c r="H313" s="358" t="s">
        <v>741</v>
      </c>
      <c r="I313" s="483">
        <f t="shared" si="3"/>
        <v>0</v>
      </c>
      <c r="J313" s="205"/>
    </row>
    <row r="314" spans="1:10" s="204" customFormat="1">
      <c r="A314" s="367" t="s">
        <v>1082</v>
      </c>
      <c r="B314" s="368" t="s">
        <v>742</v>
      </c>
      <c r="C314" s="460"/>
      <c r="D314" s="461"/>
      <c r="E314" s="461"/>
      <c r="F314" s="370"/>
      <c r="G314" s="462"/>
      <c r="H314" s="463"/>
      <c r="I314" s="483">
        <f t="shared" si="3"/>
        <v>0</v>
      </c>
      <c r="J314" s="205"/>
    </row>
    <row r="315" spans="1:10" s="204" customFormat="1" ht="28.5">
      <c r="A315" s="371" t="s">
        <v>1083</v>
      </c>
      <c r="B315" s="372" t="s">
        <v>64</v>
      </c>
      <c r="C315" s="369" t="s">
        <v>16</v>
      </c>
      <c r="D315" s="370">
        <v>65</v>
      </c>
      <c r="E315" s="370"/>
      <c r="F315" s="370"/>
      <c r="G315" s="357" t="s">
        <v>401</v>
      </c>
      <c r="H315" s="358" t="s">
        <v>414</v>
      </c>
      <c r="I315" s="483">
        <f t="shared" si="3"/>
        <v>0</v>
      </c>
      <c r="J315" s="205"/>
    </row>
    <row r="316" spans="1:10" s="204" customFormat="1" ht="28.5">
      <c r="A316" s="371" t="s">
        <v>1084</v>
      </c>
      <c r="B316" s="372" t="s">
        <v>63</v>
      </c>
      <c r="C316" s="369" t="s">
        <v>16</v>
      </c>
      <c r="D316" s="370">
        <v>11</v>
      </c>
      <c r="E316" s="370"/>
      <c r="F316" s="370"/>
      <c r="G316" s="357" t="s">
        <v>401</v>
      </c>
      <c r="H316" s="358" t="s">
        <v>416</v>
      </c>
      <c r="I316" s="483">
        <f t="shared" si="3"/>
        <v>0</v>
      </c>
      <c r="J316" s="205"/>
    </row>
    <row r="317" spans="1:10" s="204" customFormat="1" ht="71.25">
      <c r="A317" s="371" t="s">
        <v>1085</v>
      </c>
      <c r="B317" s="372" t="s">
        <v>602</v>
      </c>
      <c r="C317" s="369" t="s">
        <v>123</v>
      </c>
      <c r="D317" s="370">
        <v>26</v>
      </c>
      <c r="E317" s="370"/>
      <c r="F317" s="370"/>
      <c r="G317" s="357" t="s">
        <v>401</v>
      </c>
      <c r="H317" s="358" t="s">
        <v>417</v>
      </c>
      <c r="I317" s="483">
        <f t="shared" si="3"/>
        <v>0</v>
      </c>
      <c r="J317" s="205"/>
    </row>
    <row r="318" spans="1:10" s="204" customFormat="1">
      <c r="A318" s="371" t="s">
        <v>1086</v>
      </c>
      <c r="B318" s="372" t="s">
        <v>603</v>
      </c>
      <c r="C318" s="369" t="s">
        <v>16</v>
      </c>
      <c r="D318" s="370">
        <v>3</v>
      </c>
      <c r="E318" s="370"/>
      <c r="F318" s="370"/>
      <c r="G318" s="357" t="s">
        <v>401</v>
      </c>
      <c r="H318" s="358" t="s">
        <v>418</v>
      </c>
      <c r="I318" s="483">
        <f t="shared" si="3"/>
        <v>0</v>
      </c>
      <c r="J318" s="205"/>
    </row>
    <row r="319" spans="1:10" s="204" customFormat="1">
      <c r="A319" s="371" t="s">
        <v>1087</v>
      </c>
      <c r="B319" s="372" t="s">
        <v>743</v>
      </c>
      <c r="C319" s="369" t="s">
        <v>16</v>
      </c>
      <c r="D319" s="370">
        <v>6</v>
      </c>
      <c r="E319" s="370"/>
      <c r="F319" s="370"/>
      <c r="G319" s="357" t="s">
        <v>401</v>
      </c>
      <c r="H319" s="358" t="s">
        <v>744</v>
      </c>
      <c r="I319" s="483">
        <f t="shared" si="3"/>
        <v>0</v>
      </c>
      <c r="J319" s="205"/>
    </row>
    <row r="320" spans="1:10" s="204" customFormat="1" ht="28.5">
      <c r="A320" s="371" t="s">
        <v>1088</v>
      </c>
      <c r="B320" s="372" t="s">
        <v>604</v>
      </c>
      <c r="C320" s="369" t="s">
        <v>123</v>
      </c>
      <c r="D320" s="370">
        <v>11</v>
      </c>
      <c r="E320" s="370"/>
      <c r="F320" s="370"/>
      <c r="G320" s="357" t="s">
        <v>73</v>
      </c>
      <c r="H320" s="358">
        <v>150633</v>
      </c>
      <c r="I320" s="483">
        <f t="shared" si="3"/>
        <v>0</v>
      </c>
      <c r="J320" s="205"/>
    </row>
    <row r="321" spans="1:10" s="204" customFormat="1" ht="28.5">
      <c r="A321" s="371" t="s">
        <v>1089</v>
      </c>
      <c r="B321" s="372" t="s">
        <v>745</v>
      </c>
      <c r="C321" s="369" t="s">
        <v>123</v>
      </c>
      <c r="D321" s="370">
        <v>2</v>
      </c>
      <c r="E321" s="370"/>
      <c r="F321" s="370"/>
      <c r="G321" s="357" t="s">
        <v>73</v>
      </c>
      <c r="H321" s="358">
        <v>150634</v>
      </c>
      <c r="I321" s="483">
        <f t="shared" si="3"/>
        <v>0</v>
      </c>
      <c r="J321" s="205"/>
    </row>
    <row r="322" spans="1:10" s="204" customFormat="1" ht="57">
      <c r="A322" s="371" t="s">
        <v>1090</v>
      </c>
      <c r="B322" s="372" t="s">
        <v>746</v>
      </c>
      <c r="C322" s="369" t="s">
        <v>123</v>
      </c>
      <c r="D322" s="370">
        <v>1</v>
      </c>
      <c r="E322" s="370"/>
      <c r="F322" s="370"/>
      <c r="G322" s="357" t="s">
        <v>73</v>
      </c>
      <c r="H322" s="358">
        <v>160111</v>
      </c>
      <c r="I322" s="483">
        <f t="shared" si="3"/>
        <v>0</v>
      </c>
      <c r="J322" s="205"/>
    </row>
    <row r="323" spans="1:10" s="204" customFormat="1" ht="28.5">
      <c r="A323" s="371" t="s">
        <v>1091</v>
      </c>
      <c r="B323" s="372" t="s">
        <v>747</v>
      </c>
      <c r="C323" s="369" t="s">
        <v>16</v>
      </c>
      <c r="D323" s="370">
        <v>1</v>
      </c>
      <c r="E323" s="370"/>
      <c r="F323" s="370"/>
      <c r="G323" s="357" t="s">
        <v>401</v>
      </c>
      <c r="H323" s="358" t="s">
        <v>748</v>
      </c>
      <c r="I323" s="483">
        <f t="shared" si="3"/>
        <v>0</v>
      </c>
      <c r="J323" s="205"/>
    </row>
    <row r="324" spans="1:10" s="204" customFormat="1" ht="28.5">
      <c r="A324" s="371" t="s">
        <v>1092</v>
      </c>
      <c r="B324" s="372" t="s">
        <v>749</v>
      </c>
      <c r="C324" s="369" t="s">
        <v>123</v>
      </c>
      <c r="D324" s="370">
        <v>40</v>
      </c>
      <c r="E324" s="370"/>
      <c r="F324" s="370"/>
      <c r="G324" s="357" t="s">
        <v>401</v>
      </c>
      <c r="H324" s="358" t="s">
        <v>750</v>
      </c>
      <c r="I324" s="483">
        <f t="shared" si="3"/>
        <v>0</v>
      </c>
      <c r="J324" s="205"/>
    </row>
    <row r="325" spans="1:10" s="204" customFormat="1" ht="28.5">
      <c r="A325" s="371" t="s">
        <v>1093</v>
      </c>
      <c r="B325" s="372" t="s">
        <v>751</v>
      </c>
      <c r="C325" s="369" t="s">
        <v>123</v>
      </c>
      <c r="D325" s="370">
        <v>11</v>
      </c>
      <c r="E325" s="370"/>
      <c r="F325" s="370"/>
      <c r="G325" s="357" t="s">
        <v>401</v>
      </c>
      <c r="H325" s="358" t="s">
        <v>752</v>
      </c>
      <c r="I325" s="483">
        <f t="shared" si="3"/>
        <v>0</v>
      </c>
      <c r="J325" s="205"/>
    </row>
    <row r="326" spans="1:10" s="204" customFormat="1" ht="28.5">
      <c r="A326" s="371" t="s">
        <v>1094</v>
      </c>
      <c r="B326" s="372" t="s">
        <v>753</v>
      </c>
      <c r="C326" s="369" t="s">
        <v>123</v>
      </c>
      <c r="D326" s="370">
        <v>3</v>
      </c>
      <c r="E326" s="370"/>
      <c r="F326" s="370"/>
      <c r="G326" s="357" t="s">
        <v>401</v>
      </c>
      <c r="H326" s="358" t="s">
        <v>754</v>
      </c>
      <c r="I326" s="483">
        <f t="shared" si="3"/>
        <v>0</v>
      </c>
      <c r="J326" s="205"/>
    </row>
    <row r="327" spans="1:10" s="204" customFormat="1" ht="28.5">
      <c r="A327" s="371" t="s">
        <v>1095</v>
      </c>
      <c r="B327" s="372" t="s">
        <v>755</v>
      </c>
      <c r="C327" s="369" t="s">
        <v>123</v>
      </c>
      <c r="D327" s="370">
        <v>6</v>
      </c>
      <c r="E327" s="370"/>
      <c r="F327" s="370"/>
      <c r="G327" s="357" t="s">
        <v>401</v>
      </c>
      <c r="H327" s="358" t="s">
        <v>756</v>
      </c>
      <c r="I327" s="483">
        <f t="shared" si="3"/>
        <v>0</v>
      </c>
      <c r="J327" s="205"/>
    </row>
    <row r="328" spans="1:10" s="204" customFormat="1">
      <c r="A328" s="371" t="s">
        <v>1096</v>
      </c>
      <c r="B328" s="372" t="s">
        <v>675</v>
      </c>
      <c r="C328" s="369" t="s">
        <v>123</v>
      </c>
      <c r="D328" s="370">
        <v>46</v>
      </c>
      <c r="E328" s="370"/>
      <c r="F328" s="370"/>
      <c r="G328" s="357" t="s">
        <v>401</v>
      </c>
      <c r="H328" s="358" t="s">
        <v>757</v>
      </c>
      <c r="I328" s="483">
        <f t="shared" si="3"/>
        <v>0</v>
      </c>
      <c r="J328" s="205"/>
    </row>
    <row r="329" spans="1:10" s="204" customFormat="1">
      <c r="A329" s="371" t="s">
        <v>1097</v>
      </c>
      <c r="B329" s="372" t="s">
        <v>758</v>
      </c>
      <c r="C329" s="369" t="s">
        <v>15</v>
      </c>
      <c r="D329" s="370">
        <v>2335.5</v>
      </c>
      <c r="E329" s="370"/>
      <c r="F329" s="370"/>
      <c r="G329" s="357" t="s">
        <v>401</v>
      </c>
      <c r="H329" s="358" t="s">
        <v>759</v>
      </c>
      <c r="I329" s="483">
        <f t="shared" si="3"/>
        <v>0</v>
      </c>
      <c r="J329" s="205"/>
    </row>
    <row r="330" spans="1:10" s="204" customFormat="1" ht="28.5">
      <c r="A330" s="371" t="s">
        <v>1098</v>
      </c>
      <c r="B330" s="372" t="s">
        <v>68</v>
      </c>
      <c r="C330" s="369" t="s">
        <v>15</v>
      </c>
      <c r="D330" s="370">
        <v>25</v>
      </c>
      <c r="E330" s="370"/>
      <c r="F330" s="370"/>
      <c r="G330" s="357" t="s">
        <v>401</v>
      </c>
      <c r="H330" s="358" t="s">
        <v>760</v>
      </c>
      <c r="I330" s="483">
        <f t="shared" si="3"/>
        <v>0</v>
      </c>
      <c r="J330" s="205"/>
    </row>
    <row r="331" spans="1:10" s="204" customFormat="1" ht="28.5">
      <c r="A331" s="371" t="s">
        <v>1099</v>
      </c>
      <c r="B331" s="372" t="s">
        <v>70</v>
      </c>
      <c r="C331" s="369" t="s">
        <v>15</v>
      </c>
      <c r="D331" s="370">
        <v>3.6</v>
      </c>
      <c r="E331" s="370"/>
      <c r="F331" s="370"/>
      <c r="G331" s="357" t="s">
        <v>401</v>
      </c>
      <c r="H331" s="358" t="s">
        <v>761</v>
      </c>
      <c r="I331" s="483">
        <f t="shared" si="3"/>
        <v>0</v>
      </c>
      <c r="J331" s="205"/>
    </row>
    <row r="332" spans="1:10" s="204" customFormat="1" ht="28.5">
      <c r="A332" s="371" t="s">
        <v>1100</v>
      </c>
      <c r="B332" s="372" t="s">
        <v>69</v>
      </c>
      <c r="C332" s="369" t="s">
        <v>15</v>
      </c>
      <c r="D332" s="370">
        <v>46</v>
      </c>
      <c r="E332" s="370"/>
      <c r="F332" s="370"/>
      <c r="G332" s="357" t="s">
        <v>401</v>
      </c>
      <c r="H332" s="358" t="s">
        <v>762</v>
      </c>
      <c r="I332" s="483">
        <f t="shared" si="3"/>
        <v>0</v>
      </c>
      <c r="J332" s="205"/>
    </row>
    <row r="333" spans="1:10" s="204" customFormat="1" ht="28.5">
      <c r="A333" s="371" t="s">
        <v>1101</v>
      </c>
      <c r="B333" s="372" t="s">
        <v>763</v>
      </c>
      <c r="C333" s="369" t="s">
        <v>15</v>
      </c>
      <c r="D333" s="370">
        <v>46</v>
      </c>
      <c r="E333" s="370"/>
      <c r="F333" s="370"/>
      <c r="G333" s="357" t="s">
        <v>401</v>
      </c>
      <c r="H333" s="358" t="s">
        <v>764</v>
      </c>
      <c r="I333" s="483">
        <f t="shared" si="3"/>
        <v>0</v>
      </c>
      <c r="J333" s="205"/>
    </row>
    <row r="334" spans="1:10" s="204" customFormat="1" ht="28.5">
      <c r="A334" s="371" t="s">
        <v>1102</v>
      </c>
      <c r="B334" s="372" t="s">
        <v>620</v>
      </c>
      <c r="C334" s="369" t="s">
        <v>15</v>
      </c>
      <c r="D334" s="370">
        <v>407.3</v>
      </c>
      <c r="E334" s="370"/>
      <c r="F334" s="370"/>
      <c r="G334" s="357" t="s">
        <v>73</v>
      </c>
      <c r="H334" s="358">
        <v>151126</v>
      </c>
      <c r="I334" s="483">
        <f t="shared" si="3"/>
        <v>0</v>
      </c>
      <c r="J334" s="205"/>
    </row>
    <row r="335" spans="1:10" s="204" customFormat="1" ht="28.5">
      <c r="A335" s="371" t="s">
        <v>1103</v>
      </c>
      <c r="B335" s="372" t="s">
        <v>621</v>
      </c>
      <c r="C335" s="369" t="s">
        <v>15</v>
      </c>
      <c r="D335" s="370">
        <v>357.9</v>
      </c>
      <c r="E335" s="370"/>
      <c r="F335" s="370"/>
      <c r="G335" s="357" t="s">
        <v>73</v>
      </c>
      <c r="H335" s="358">
        <v>151127</v>
      </c>
      <c r="I335" s="483">
        <f t="shared" si="3"/>
        <v>0</v>
      </c>
      <c r="J335" s="205"/>
    </row>
    <row r="336" spans="1:10" s="204" customFormat="1" ht="28.5">
      <c r="A336" s="371" t="s">
        <v>1104</v>
      </c>
      <c r="B336" s="372" t="s">
        <v>623</v>
      </c>
      <c r="C336" s="369" t="s">
        <v>15</v>
      </c>
      <c r="D336" s="370">
        <v>3.6</v>
      </c>
      <c r="E336" s="370"/>
      <c r="F336" s="370"/>
      <c r="G336" s="357" t="s">
        <v>73</v>
      </c>
      <c r="H336" s="358">
        <v>151130</v>
      </c>
      <c r="I336" s="483">
        <f t="shared" ref="I336:I367" si="4">ROUND(E336,2)</f>
        <v>0</v>
      </c>
      <c r="J336" s="205"/>
    </row>
    <row r="337" spans="1:10" s="204" customFormat="1" ht="28.5">
      <c r="A337" s="371" t="s">
        <v>1105</v>
      </c>
      <c r="B337" s="372" t="s">
        <v>765</v>
      </c>
      <c r="C337" s="369" t="s">
        <v>15</v>
      </c>
      <c r="D337" s="370">
        <v>12</v>
      </c>
      <c r="E337" s="370"/>
      <c r="F337" s="370"/>
      <c r="G337" s="357" t="s">
        <v>73</v>
      </c>
      <c r="H337" s="358">
        <v>151139</v>
      </c>
      <c r="I337" s="483">
        <f t="shared" si="4"/>
        <v>0</v>
      </c>
      <c r="J337" s="205"/>
    </row>
    <row r="338" spans="1:10" s="204" customFormat="1" ht="28.5">
      <c r="A338" s="371" t="s">
        <v>1106</v>
      </c>
      <c r="B338" s="372" t="s">
        <v>766</v>
      </c>
      <c r="C338" s="369" t="s">
        <v>123</v>
      </c>
      <c r="D338" s="370">
        <v>1</v>
      </c>
      <c r="E338" s="370"/>
      <c r="F338" s="370"/>
      <c r="G338" s="357" t="s">
        <v>401</v>
      </c>
      <c r="H338" s="358" t="s">
        <v>767</v>
      </c>
      <c r="I338" s="483">
        <f t="shared" si="4"/>
        <v>0</v>
      </c>
      <c r="J338" s="205"/>
    </row>
    <row r="339" spans="1:10" s="204" customFormat="1" ht="28.5">
      <c r="A339" s="371" t="s">
        <v>1107</v>
      </c>
      <c r="B339" s="372" t="s">
        <v>768</v>
      </c>
      <c r="C339" s="369" t="s">
        <v>123</v>
      </c>
      <c r="D339" s="370">
        <v>1</v>
      </c>
      <c r="E339" s="370"/>
      <c r="F339" s="370"/>
      <c r="G339" s="357" t="s">
        <v>401</v>
      </c>
      <c r="H339" s="358" t="s">
        <v>769</v>
      </c>
      <c r="I339" s="483">
        <f t="shared" si="4"/>
        <v>0</v>
      </c>
      <c r="J339" s="205"/>
    </row>
    <row r="340" spans="1:10" s="204" customFormat="1">
      <c r="A340" s="371" t="s">
        <v>1108</v>
      </c>
      <c r="B340" s="372" t="s">
        <v>770</v>
      </c>
      <c r="C340" s="369" t="s">
        <v>123</v>
      </c>
      <c r="D340" s="370">
        <v>2</v>
      </c>
      <c r="E340" s="370"/>
      <c r="F340" s="370"/>
      <c r="G340" s="357" t="s">
        <v>401</v>
      </c>
      <c r="H340" s="358" t="s">
        <v>771</v>
      </c>
      <c r="I340" s="483">
        <f t="shared" si="4"/>
        <v>0</v>
      </c>
      <c r="J340" s="205"/>
    </row>
    <row r="341" spans="1:10" s="204" customFormat="1">
      <c r="A341" s="371" t="s">
        <v>1109</v>
      </c>
      <c r="B341" s="372" t="s">
        <v>772</v>
      </c>
      <c r="C341" s="369" t="s">
        <v>123</v>
      </c>
      <c r="D341" s="370">
        <v>9</v>
      </c>
      <c r="E341" s="370"/>
      <c r="F341" s="370"/>
      <c r="G341" s="357" t="s">
        <v>401</v>
      </c>
      <c r="H341" s="358" t="s">
        <v>773</v>
      </c>
      <c r="I341" s="483">
        <f t="shared" si="4"/>
        <v>0</v>
      </c>
      <c r="J341" s="205"/>
    </row>
    <row r="342" spans="1:10" s="204" customFormat="1">
      <c r="A342" s="371" t="s">
        <v>1110</v>
      </c>
      <c r="B342" s="372" t="s">
        <v>774</v>
      </c>
      <c r="C342" s="369" t="s">
        <v>123</v>
      </c>
      <c r="D342" s="370">
        <v>2</v>
      </c>
      <c r="E342" s="370"/>
      <c r="F342" s="370"/>
      <c r="G342" s="357" t="s">
        <v>401</v>
      </c>
      <c r="H342" s="358" t="s">
        <v>775</v>
      </c>
      <c r="I342" s="483">
        <f t="shared" si="4"/>
        <v>0</v>
      </c>
      <c r="J342" s="205"/>
    </row>
    <row r="343" spans="1:10" s="204" customFormat="1">
      <c r="A343" s="371" t="s">
        <v>1111</v>
      </c>
      <c r="B343" s="372" t="s">
        <v>776</v>
      </c>
      <c r="C343" s="369" t="s">
        <v>123</v>
      </c>
      <c r="D343" s="370">
        <v>8</v>
      </c>
      <c r="E343" s="370"/>
      <c r="F343" s="370"/>
      <c r="G343" s="357" t="s">
        <v>401</v>
      </c>
      <c r="H343" s="358" t="s">
        <v>777</v>
      </c>
      <c r="I343" s="483">
        <f t="shared" si="4"/>
        <v>0</v>
      </c>
      <c r="J343" s="205"/>
    </row>
    <row r="344" spans="1:10" s="204" customFormat="1">
      <c r="A344" s="371" t="s">
        <v>1112</v>
      </c>
      <c r="B344" s="372" t="s">
        <v>778</v>
      </c>
      <c r="C344" s="369" t="s">
        <v>123</v>
      </c>
      <c r="D344" s="370">
        <v>77</v>
      </c>
      <c r="E344" s="370"/>
      <c r="F344" s="370"/>
      <c r="G344" s="357" t="s">
        <v>401</v>
      </c>
      <c r="H344" s="358" t="s">
        <v>779</v>
      </c>
      <c r="I344" s="483">
        <f t="shared" si="4"/>
        <v>0</v>
      </c>
      <c r="J344" s="205"/>
    </row>
    <row r="345" spans="1:10" s="204" customFormat="1" ht="28.5">
      <c r="A345" s="371" t="s">
        <v>1113</v>
      </c>
      <c r="B345" s="372" t="s">
        <v>780</v>
      </c>
      <c r="C345" s="369" t="s">
        <v>123</v>
      </c>
      <c r="D345" s="370">
        <v>4</v>
      </c>
      <c r="E345" s="370"/>
      <c r="F345" s="370"/>
      <c r="G345" s="357" t="s">
        <v>401</v>
      </c>
      <c r="H345" s="358" t="s">
        <v>781</v>
      </c>
      <c r="I345" s="483">
        <f t="shared" si="4"/>
        <v>0</v>
      </c>
      <c r="J345" s="205"/>
    </row>
    <row r="346" spans="1:10" s="204" customFormat="1" ht="28.5">
      <c r="A346" s="371" t="s">
        <v>1114</v>
      </c>
      <c r="B346" s="372" t="s">
        <v>782</v>
      </c>
      <c r="C346" s="369" t="s">
        <v>123</v>
      </c>
      <c r="D346" s="370">
        <v>1</v>
      </c>
      <c r="E346" s="370"/>
      <c r="F346" s="370"/>
      <c r="G346" s="357" t="s">
        <v>401</v>
      </c>
      <c r="H346" s="358" t="s">
        <v>783</v>
      </c>
      <c r="I346" s="483">
        <f t="shared" si="4"/>
        <v>0</v>
      </c>
      <c r="J346" s="205"/>
    </row>
    <row r="347" spans="1:10" s="204" customFormat="1" ht="28.5">
      <c r="A347" s="371" t="s">
        <v>1115</v>
      </c>
      <c r="B347" s="372" t="s">
        <v>738</v>
      </c>
      <c r="C347" s="369" t="s">
        <v>11</v>
      </c>
      <c r="D347" s="370">
        <v>0.9</v>
      </c>
      <c r="E347" s="370"/>
      <c r="F347" s="370"/>
      <c r="G347" s="357" t="s">
        <v>73</v>
      </c>
      <c r="H347" s="358">
        <v>30101</v>
      </c>
      <c r="I347" s="483">
        <f t="shared" si="4"/>
        <v>0</v>
      </c>
      <c r="J347" s="205"/>
    </row>
    <row r="348" spans="1:10" s="204" customFormat="1" ht="42.75">
      <c r="A348" s="371" t="s">
        <v>1116</v>
      </c>
      <c r="B348" s="372" t="s">
        <v>739</v>
      </c>
      <c r="C348" s="369" t="s">
        <v>11</v>
      </c>
      <c r="D348" s="370">
        <v>0.88</v>
      </c>
      <c r="E348" s="370"/>
      <c r="F348" s="370"/>
      <c r="G348" s="357" t="s">
        <v>73</v>
      </c>
      <c r="H348" s="358">
        <v>30210</v>
      </c>
      <c r="I348" s="483">
        <f t="shared" si="4"/>
        <v>0</v>
      </c>
      <c r="J348" s="205"/>
    </row>
    <row r="349" spans="1:10" s="204" customFormat="1">
      <c r="A349" s="367" t="s">
        <v>1117</v>
      </c>
      <c r="B349" s="368" t="s">
        <v>784</v>
      </c>
      <c r="C349" s="369"/>
      <c r="D349" s="370"/>
      <c r="E349" s="370"/>
      <c r="F349" s="370"/>
      <c r="G349" s="357"/>
      <c r="H349" s="358"/>
      <c r="I349" s="483">
        <f t="shared" si="4"/>
        <v>0</v>
      </c>
      <c r="J349" s="205"/>
    </row>
    <row r="350" spans="1:10" s="204" customFormat="1" ht="28.5">
      <c r="A350" s="371" t="s">
        <v>1118</v>
      </c>
      <c r="B350" s="372" t="s">
        <v>64</v>
      </c>
      <c r="C350" s="369" t="s">
        <v>16</v>
      </c>
      <c r="D350" s="370">
        <v>29</v>
      </c>
      <c r="E350" s="370"/>
      <c r="F350" s="370"/>
      <c r="G350" s="357" t="s">
        <v>401</v>
      </c>
      <c r="H350" s="358" t="s">
        <v>785</v>
      </c>
      <c r="I350" s="483">
        <f t="shared" si="4"/>
        <v>0</v>
      </c>
      <c r="J350" s="205"/>
    </row>
    <row r="351" spans="1:10" s="204" customFormat="1" ht="71.25">
      <c r="A351" s="371" t="s">
        <v>539</v>
      </c>
      <c r="B351" s="372" t="s">
        <v>602</v>
      </c>
      <c r="C351" s="369" t="s">
        <v>123</v>
      </c>
      <c r="D351" s="370">
        <v>11</v>
      </c>
      <c r="E351" s="370"/>
      <c r="F351" s="370"/>
      <c r="G351" s="357" t="s">
        <v>401</v>
      </c>
      <c r="H351" s="358" t="s">
        <v>786</v>
      </c>
      <c r="I351" s="483">
        <f t="shared" si="4"/>
        <v>0</v>
      </c>
      <c r="J351" s="205"/>
    </row>
    <row r="352" spans="1:10" s="204" customFormat="1" ht="28.5">
      <c r="A352" s="371" t="s">
        <v>1119</v>
      </c>
      <c r="B352" s="372" t="s">
        <v>604</v>
      </c>
      <c r="C352" s="369" t="s">
        <v>123</v>
      </c>
      <c r="D352" s="370">
        <v>5</v>
      </c>
      <c r="E352" s="370"/>
      <c r="F352" s="370"/>
      <c r="G352" s="357" t="s">
        <v>73</v>
      </c>
      <c r="H352" s="358">
        <v>150633</v>
      </c>
      <c r="I352" s="483">
        <f t="shared" si="4"/>
        <v>0</v>
      </c>
      <c r="J352" s="205"/>
    </row>
    <row r="353" spans="1:10" s="204" customFormat="1" ht="28.5">
      <c r="A353" s="371" t="s">
        <v>1120</v>
      </c>
      <c r="B353" s="372" t="s">
        <v>745</v>
      </c>
      <c r="C353" s="369" t="s">
        <v>123</v>
      </c>
      <c r="D353" s="370">
        <v>2</v>
      </c>
      <c r="E353" s="370"/>
      <c r="F353" s="370"/>
      <c r="G353" s="357" t="s">
        <v>73</v>
      </c>
      <c r="H353" s="358">
        <v>150634</v>
      </c>
      <c r="I353" s="483">
        <f t="shared" si="4"/>
        <v>0</v>
      </c>
      <c r="J353" s="205"/>
    </row>
    <row r="354" spans="1:10" s="204" customFormat="1" ht="28.5">
      <c r="A354" s="371" t="s">
        <v>1121</v>
      </c>
      <c r="B354" s="372" t="s">
        <v>749</v>
      </c>
      <c r="C354" s="369" t="s">
        <v>123</v>
      </c>
      <c r="D354" s="370">
        <v>21</v>
      </c>
      <c r="E354" s="370"/>
      <c r="F354" s="370"/>
      <c r="G354" s="357" t="s">
        <v>401</v>
      </c>
      <c r="H354" s="358" t="s">
        <v>787</v>
      </c>
      <c r="I354" s="483">
        <f t="shared" si="4"/>
        <v>0</v>
      </c>
      <c r="J354" s="205"/>
    </row>
    <row r="355" spans="1:10" s="204" customFormat="1">
      <c r="A355" s="371" t="s">
        <v>1122</v>
      </c>
      <c r="B355" s="372" t="s">
        <v>675</v>
      </c>
      <c r="C355" s="369" t="s">
        <v>123</v>
      </c>
      <c r="D355" s="370">
        <v>17</v>
      </c>
      <c r="E355" s="370"/>
      <c r="F355" s="370"/>
      <c r="G355" s="357" t="s">
        <v>401</v>
      </c>
      <c r="H355" s="358" t="s">
        <v>788</v>
      </c>
      <c r="I355" s="483">
        <f t="shared" si="4"/>
        <v>0</v>
      </c>
      <c r="J355" s="205"/>
    </row>
    <row r="356" spans="1:10" s="204" customFormat="1">
      <c r="A356" s="371" t="s">
        <v>1123</v>
      </c>
      <c r="B356" s="372" t="s">
        <v>758</v>
      </c>
      <c r="C356" s="369" t="s">
        <v>15</v>
      </c>
      <c r="D356" s="370">
        <v>1215.3999999999999</v>
      </c>
      <c r="E356" s="370"/>
      <c r="F356" s="370"/>
      <c r="G356" s="357" t="s">
        <v>401</v>
      </c>
      <c r="H356" s="358" t="s">
        <v>789</v>
      </c>
      <c r="I356" s="483">
        <f t="shared" si="4"/>
        <v>0</v>
      </c>
      <c r="J356" s="205"/>
    </row>
    <row r="357" spans="1:10" s="204" customFormat="1">
      <c r="A357" s="371" t="s">
        <v>1124</v>
      </c>
      <c r="B357" s="372" t="s">
        <v>790</v>
      </c>
      <c r="C357" s="369" t="s">
        <v>15</v>
      </c>
      <c r="D357" s="370">
        <v>279.39999999999998</v>
      </c>
      <c r="E357" s="370"/>
      <c r="F357" s="370"/>
      <c r="G357" s="357" t="s">
        <v>401</v>
      </c>
      <c r="H357" s="358" t="s">
        <v>791</v>
      </c>
      <c r="I357" s="483">
        <f t="shared" si="4"/>
        <v>0</v>
      </c>
      <c r="J357" s="205"/>
    </row>
    <row r="358" spans="1:10" s="204" customFormat="1" ht="28.5">
      <c r="A358" s="371" t="s">
        <v>1125</v>
      </c>
      <c r="B358" s="372" t="s">
        <v>59</v>
      </c>
      <c r="C358" s="369" t="s">
        <v>15</v>
      </c>
      <c r="D358" s="370">
        <v>96.8</v>
      </c>
      <c r="E358" s="370"/>
      <c r="F358" s="370"/>
      <c r="G358" s="357" t="s">
        <v>401</v>
      </c>
      <c r="H358" s="358" t="s">
        <v>792</v>
      </c>
      <c r="I358" s="483">
        <f t="shared" si="4"/>
        <v>0</v>
      </c>
      <c r="J358" s="205"/>
    </row>
    <row r="359" spans="1:10" s="204" customFormat="1" ht="28.5">
      <c r="A359" s="371" t="s">
        <v>1126</v>
      </c>
      <c r="B359" s="372" t="s">
        <v>763</v>
      </c>
      <c r="C359" s="369" t="s">
        <v>15</v>
      </c>
      <c r="D359" s="370">
        <v>16.100000000000001</v>
      </c>
      <c r="E359" s="370"/>
      <c r="F359" s="370"/>
      <c r="G359" s="357" t="s">
        <v>401</v>
      </c>
      <c r="H359" s="358" t="s">
        <v>793</v>
      </c>
      <c r="I359" s="483">
        <f t="shared" si="4"/>
        <v>0</v>
      </c>
      <c r="J359" s="205"/>
    </row>
    <row r="360" spans="1:10" s="204" customFormat="1" ht="28.5">
      <c r="A360" s="371" t="s">
        <v>1127</v>
      </c>
      <c r="B360" s="372" t="s">
        <v>620</v>
      </c>
      <c r="C360" s="369" t="s">
        <v>15</v>
      </c>
      <c r="D360" s="370">
        <v>263.59999999999997</v>
      </c>
      <c r="E360" s="370"/>
      <c r="F360" s="370"/>
      <c r="G360" s="357" t="s">
        <v>73</v>
      </c>
      <c r="H360" s="358">
        <v>151126</v>
      </c>
      <c r="I360" s="483">
        <f t="shared" si="4"/>
        <v>0</v>
      </c>
      <c r="J360" s="205"/>
    </row>
    <row r="361" spans="1:10" s="204" customFormat="1" ht="28.5">
      <c r="A361" s="371" t="s">
        <v>1128</v>
      </c>
      <c r="B361" s="372" t="s">
        <v>621</v>
      </c>
      <c r="C361" s="369" t="s">
        <v>15</v>
      </c>
      <c r="D361" s="370">
        <v>144.9</v>
      </c>
      <c r="E361" s="370"/>
      <c r="F361" s="370"/>
      <c r="G361" s="357" t="s">
        <v>73</v>
      </c>
      <c r="H361" s="358">
        <v>151127</v>
      </c>
      <c r="I361" s="483">
        <f t="shared" si="4"/>
        <v>0</v>
      </c>
      <c r="J361" s="205"/>
    </row>
    <row r="362" spans="1:10" s="204" customFormat="1" ht="28.5">
      <c r="A362" s="371" t="s">
        <v>1129</v>
      </c>
      <c r="B362" s="372" t="s">
        <v>794</v>
      </c>
      <c r="C362" s="369" t="s">
        <v>123</v>
      </c>
      <c r="D362" s="370">
        <v>1</v>
      </c>
      <c r="E362" s="370"/>
      <c r="F362" s="370"/>
      <c r="G362" s="357" t="s">
        <v>401</v>
      </c>
      <c r="H362" s="358" t="s">
        <v>795</v>
      </c>
      <c r="I362" s="483">
        <f t="shared" si="4"/>
        <v>0</v>
      </c>
      <c r="J362" s="205"/>
    </row>
    <row r="363" spans="1:10" s="204" customFormat="1">
      <c r="A363" s="371" t="s">
        <v>1130</v>
      </c>
      <c r="B363" s="372" t="s">
        <v>796</v>
      </c>
      <c r="C363" s="369" t="s">
        <v>123</v>
      </c>
      <c r="D363" s="370">
        <v>2</v>
      </c>
      <c r="E363" s="370"/>
      <c r="F363" s="370"/>
      <c r="G363" s="357" t="s">
        <v>401</v>
      </c>
      <c r="H363" s="358" t="s">
        <v>797</v>
      </c>
      <c r="I363" s="483">
        <f t="shared" si="4"/>
        <v>0</v>
      </c>
      <c r="J363" s="205"/>
    </row>
    <row r="364" spans="1:10" s="204" customFormat="1" ht="28.5">
      <c r="A364" s="371" t="s">
        <v>1131</v>
      </c>
      <c r="B364" s="372" t="s">
        <v>798</v>
      </c>
      <c r="C364" s="369" t="s">
        <v>123</v>
      </c>
      <c r="D364" s="370">
        <v>16</v>
      </c>
      <c r="E364" s="370"/>
      <c r="F364" s="370"/>
      <c r="G364" s="357" t="s">
        <v>401</v>
      </c>
      <c r="H364" s="358" t="s">
        <v>799</v>
      </c>
      <c r="I364" s="483">
        <f t="shared" si="4"/>
        <v>0</v>
      </c>
      <c r="J364" s="205"/>
    </row>
    <row r="365" spans="1:10" s="204" customFormat="1">
      <c r="A365" s="371" t="s">
        <v>1132</v>
      </c>
      <c r="B365" s="372" t="s">
        <v>800</v>
      </c>
      <c r="C365" s="369" t="s">
        <v>123</v>
      </c>
      <c r="D365" s="370">
        <v>1</v>
      </c>
      <c r="E365" s="370"/>
      <c r="F365" s="370"/>
      <c r="G365" s="357" t="s">
        <v>401</v>
      </c>
      <c r="H365" s="358" t="s">
        <v>801</v>
      </c>
      <c r="I365" s="483">
        <f t="shared" si="4"/>
        <v>0</v>
      </c>
      <c r="J365" s="205"/>
    </row>
    <row r="366" spans="1:10" s="204" customFormat="1" ht="28.5">
      <c r="A366" s="371" t="s">
        <v>1133</v>
      </c>
      <c r="B366" s="372" t="s">
        <v>802</v>
      </c>
      <c r="C366" s="369" t="s">
        <v>123</v>
      </c>
      <c r="D366" s="370">
        <v>1</v>
      </c>
      <c r="E366" s="370"/>
      <c r="F366" s="370"/>
      <c r="G366" s="357" t="s">
        <v>401</v>
      </c>
      <c r="H366" s="358" t="s">
        <v>803</v>
      </c>
      <c r="I366" s="483">
        <f t="shared" si="4"/>
        <v>0</v>
      </c>
      <c r="J366" s="205"/>
    </row>
    <row r="367" spans="1:10" s="204" customFormat="1">
      <c r="A367" s="371" t="s">
        <v>1134</v>
      </c>
      <c r="B367" s="372" t="s">
        <v>770</v>
      </c>
      <c r="C367" s="369" t="s">
        <v>123</v>
      </c>
      <c r="D367" s="370">
        <v>1</v>
      </c>
      <c r="E367" s="370"/>
      <c r="F367" s="370"/>
      <c r="G367" s="357" t="s">
        <v>401</v>
      </c>
      <c r="H367" s="358" t="s">
        <v>804</v>
      </c>
      <c r="I367" s="483">
        <f t="shared" si="4"/>
        <v>0</v>
      </c>
      <c r="J367" s="205"/>
    </row>
    <row r="368" spans="1:10" s="204" customFormat="1">
      <c r="A368" s="371" t="s">
        <v>1135</v>
      </c>
      <c r="B368" s="372" t="s">
        <v>772</v>
      </c>
      <c r="C368" s="369" t="s">
        <v>123</v>
      </c>
      <c r="D368" s="370">
        <v>1</v>
      </c>
      <c r="E368" s="370"/>
      <c r="F368" s="370"/>
      <c r="G368" s="357" t="s">
        <v>401</v>
      </c>
      <c r="H368" s="358" t="s">
        <v>805</v>
      </c>
      <c r="I368" s="483">
        <f t="shared" ref="I368:I389" si="5">ROUND(E368,2)</f>
        <v>0</v>
      </c>
      <c r="J368" s="205"/>
    </row>
    <row r="369" spans="1:10" s="204" customFormat="1">
      <c r="A369" s="371" t="s">
        <v>1136</v>
      </c>
      <c r="B369" s="372" t="s">
        <v>774</v>
      </c>
      <c r="C369" s="369" t="s">
        <v>123</v>
      </c>
      <c r="D369" s="370">
        <v>1</v>
      </c>
      <c r="E369" s="370"/>
      <c r="F369" s="370"/>
      <c r="G369" s="357" t="s">
        <v>401</v>
      </c>
      <c r="H369" s="358" t="s">
        <v>806</v>
      </c>
      <c r="I369" s="483">
        <f t="shared" si="5"/>
        <v>0</v>
      </c>
      <c r="J369" s="205"/>
    </row>
    <row r="370" spans="1:10" s="204" customFormat="1">
      <c r="A370" s="371" t="s">
        <v>1137</v>
      </c>
      <c r="B370" s="372" t="s">
        <v>776</v>
      </c>
      <c r="C370" s="369" t="s">
        <v>123</v>
      </c>
      <c r="D370" s="370">
        <v>1</v>
      </c>
      <c r="E370" s="370"/>
      <c r="F370" s="370"/>
      <c r="G370" s="357" t="s">
        <v>401</v>
      </c>
      <c r="H370" s="358" t="s">
        <v>807</v>
      </c>
      <c r="I370" s="483">
        <f t="shared" si="5"/>
        <v>0</v>
      </c>
      <c r="J370" s="205"/>
    </row>
    <row r="371" spans="1:10" s="204" customFormat="1">
      <c r="A371" s="371" t="s">
        <v>1138</v>
      </c>
      <c r="B371" s="372" t="s">
        <v>778</v>
      </c>
      <c r="C371" s="369" t="s">
        <v>123</v>
      </c>
      <c r="D371" s="370">
        <v>21</v>
      </c>
      <c r="E371" s="370"/>
      <c r="F371" s="370"/>
      <c r="G371" s="357" t="s">
        <v>401</v>
      </c>
      <c r="H371" s="358" t="s">
        <v>808</v>
      </c>
      <c r="I371" s="483">
        <f t="shared" si="5"/>
        <v>0</v>
      </c>
      <c r="J371" s="205"/>
    </row>
    <row r="372" spans="1:10" s="204" customFormat="1">
      <c r="A372" s="367" t="s">
        <v>536</v>
      </c>
      <c r="B372" s="368" t="s">
        <v>381</v>
      </c>
      <c r="C372" s="369"/>
      <c r="D372" s="370"/>
      <c r="E372" s="370"/>
      <c r="F372" s="370"/>
      <c r="G372" s="357"/>
      <c r="H372" s="358"/>
      <c r="I372" s="483">
        <f t="shared" si="5"/>
        <v>0</v>
      </c>
      <c r="J372" s="205"/>
    </row>
    <row r="373" spans="1:10" s="204" customFormat="1" ht="28.5">
      <c r="A373" s="371" t="s">
        <v>540</v>
      </c>
      <c r="B373" s="372" t="s">
        <v>66</v>
      </c>
      <c r="C373" s="369" t="s">
        <v>16</v>
      </c>
      <c r="D373" s="370">
        <v>73</v>
      </c>
      <c r="E373" s="370"/>
      <c r="F373" s="370"/>
      <c r="G373" s="357" t="s">
        <v>401</v>
      </c>
      <c r="H373" s="358" t="s">
        <v>809</v>
      </c>
      <c r="I373" s="483">
        <f t="shared" si="5"/>
        <v>0</v>
      </c>
      <c r="J373" s="205"/>
    </row>
    <row r="374" spans="1:10" s="204" customFormat="1" ht="28.5">
      <c r="A374" s="371" t="s">
        <v>541</v>
      </c>
      <c r="B374" s="372" t="s">
        <v>810</v>
      </c>
      <c r="C374" s="369" t="s">
        <v>15</v>
      </c>
      <c r="D374" s="370">
        <v>770</v>
      </c>
      <c r="E374" s="370"/>
      <c r="F374" s="370"/>
      <c r="G374" s="357" t="s">
        <v>73</v>
      </c>
      <c r="H374" s="358">
        <v>160318</v>
      </c>
      <c r="I374" s="483">
        <f t="shared" si="5"/>
        <v>0</v>
      </c>
      <c r="J374" s="205"/>
    </row>
    <row r="375" spans="1:10" s="204" customFormat="1" ht="42.75">
      <c r="A375" s="371" t="s">
        <v>542</v>
      </c>
      <c r="B375" s="372" t="s">
        <v>811</v>
      </c>
      <c r="C375" s="369" t="s">
        <v>15</v>
      </c>
      <c r="D375" s="370">
        <v>136</v>
      </c>
      <c r="E375" s="370"/>
      <c r="F375" s="370"/>
      <c r="G375" s="357" t="s">
        <v>401</v>
      </c>
      <c r="H375" s="358" t="s">
        <v>812</v>
      </c>
      <c r="I375" s="483">
        <f t="shared" si="5"/>
        <v>0</v>
      </c>
      <c r="J375" s="205"/>
    </row>
    <row r="376" spans="1:10" s="204" customFormat="1" ht="71.25">
      <c r="A376" s="371" t="s">
        <v>543</v>
      </c>
      <c r="B376" s="372" t="s">
        <v>813</v>
      </c>
      <c r="C376" s="369" t="s">
        <v>123</v>
      </c>
      <c r="D376" s="370">
        <v>209</v>
      </c>
      <c r="E376" s="370"/>
      <c r="F376" s="370"/>
      <c r="G376" s="357" t="s">
        <v>73</v>
      </c>
      <c r="H376" s="358">
        <v>160319</v>
      </c>
      <c r="I376" s="483">
        <f t="shared" si="5"/>
        <v>0</v>
      </c>
      <c r="J376" s="205"/>
    </row>
    <row r="377" spans="1:10" s="204" customFormat="1" ht="57">
      <c r="A377" s="371" t="s">
        <v>1139</v>
      </c>
      <c r="B377" s="372" t="s">
        <v>814</v>
      </c>
      <c r="C377" s="369" t="s">
        <v>123</v>
      </c>
      <c r="D377" s="370">
        <v>488</v>
      </c>
      <c r="E377" s="370"/>
      <c r="F377" s="370"/>
      <c r="G377" s="357" t="s">
        <v>401</v>
      </c>
      <c r="H377" s="358" t="s">
        <v>815</v>
      </c>
      <c r="I377" s="483">
        <f t="shared" si="5"/>
        <v>0</v>
      </c>
      <c r="J377" s="205"/>
    </row>
    <row r="378" spans="1:10" s="204" customFormat="1" ht="28.5">
      <c r="A378" s="371" t="s">
        <v>1140</v>
      </c>
      <c r="B378" s="372" t="s">
        <v>621</v>
      </c>
      <c r="C378" s="369" t="s">
        <v>15</v>
      </c>
      <c r="D378" s="370">
        <v>93</v>
      </c>
      <c r="E378" s="370"/>
      <c r="F378" s="370"/>
      <c r="G378" s="357" t="s">
        <v>73</v>
      </c>
      <c r="H378" s="358">
        <v>151127</v>
      </c>
      <c r="I378" s="483">
        <f t="shared" si="5"/>
        <v>0</v>
      </c>
      <c r="J378" s="205"/>
    </row>
    <row r="379" spans="1:10" s="204" customFormat="1" ht="42.75">
      <c r="A379" s="371" t="s">
        <v>1141</v>
      </c>
      <c r="B379" s="372" t="s">
        <v>816</v>
      </c>
      <c r="C379" s="369" t="s">
        <v>123</v>
      </c>
      <c r="D379" s="370">
        <v>124</v>
      </c>
      <c r="E379" s="370"/>
      <c r="F379" s="370"/>
      <c r="G379" s="357" t="s">
        <v>73</v>
      </c>
      <c r="H379" s="358">
        <v>160322</v>
      </c>
      <c r="I379" s="483">
        <f t="shared" si="5"/>
        <v>0</v>
      </c>
      <c r="J379" s="205"/>
    </row>
    <row r="380" spans="1:10" s="204" customFormat="1" ht="42.75">
      <c r="A380" s="371" t="s">
        <v>1142</v>
      </c>
      <c r="B380" s="372" t="s">
        <v>817</v>
      </c>
      <c r="C380" s="369" t="s">
        <v>123</v>
      </c>
      <c r="D380" s="370">
        <v>85</v>
      </c>
      <c r="E380" s="370"/>
      <c r="F380" s="370"/>
      <c r="G380" s="357" t="s">
        <v>401</v>
      </c>
      <c r="H380" s="358" t="s">
        <v>818</v>
      </c>
      <c r="I380" s="483">
        <f t="shared" si="5"/>
        <v>0</v>
      </c>
      <c r="J380" s="205"/>
    </row>
    <row r="381" spans="1:10" s="204" customFormat="1" ht="42.75">
      <c r="A381" s="371" t="s">
        <v>1143</v>
      </c>
      <c r="B381" s="372" t="s">
        <v>819</v>
      </c>
      <c r="C381" s="369" t="s">
        <v>123</v>
      </c>
      <c r="D381" s="370">
        <v>31</v>
      </c>
      <c r="E381" s="370"/>
      <c r="F381" s="370"/>
      <c r="G381" s="357" t="s">
        <v>401</v>
      </c>
      <c r="H381" s="358" t="s">
        <v>820</v>
      </c>
      <c r="I381" s="483">
        <f t="shared" si="5"/>
        <v>0</v>
      </c>
      <c r="J381" s="205"/>
    </row>
    <row r="382" spans="1:10" s="204" customFormat="1" ht="28.5">
      <c r="A382" s="371" t="s">
        <v>1144</v>
      </c>
      <c r="B382" s="372" t="s">
        <v>821</v>
      </c>
      <c r="C382" s="369" t="s">
        <v>15</v>
      </c>
      <c r="D382" s="370">
        <v>46.5</v>
      </c>
      <c r="E382" s="370"/>
      <c r="F382" s="370"/>
      <c r="G382" s="357" t="s">
        <v>73</v>
      </c>
      <c r="H382" s="358">
        <v>160317</v>
      </c>
      <c r="I382" s="483">
        <f t="shared" si="5"/>
        <v>0</v>
      </c>
      <c r="J382" s="205"/>
    </row>
    <row r="383" spans="1:10" s="204" customFormat="1" ht="57">
      <c r="A383" s="371" t="s">
        <v>1145</v>
      </c>
      <c r="B383" s="372" t="s">
        <v>822</v>
      </c>
      <c r="C383" s="369" t="s">
        <v>15</v>
      </c>
      <c r="D383" s="370">
        <v>450</v>
      </c>
      <c r="E383" s="370"/>
      <c r="F383" s="370"/>
      <c r="G383" s="357" t="s">
        <v>73</v>
      </c>
      <c r="H383" s="358">
        <v>160333</v>
      </c>
      <c r="I383" s="483">
        <f t="shared" si="5"/>
        <v>0</v>
      </c>
      <c r="J383" s="205"/>
    </row>
    <row r="384" spans="1:10" s="204" customFormat="1" ht="42.75">
      <c r="A384" s="371" t="s">
        <v>1146</v>
      </c>
      <c r="B384" s="372" t="s">
        <v>823</v>
      </c>
      <c r="C384" s="369" t="s">
        <v>123</v>
      </c>
      <c r="D384" s="370">
        <v>28</v>
      </c>
      <c r="E384" s="370"/>
      <c r="F384" s="370"/>
      <c r="G384" s="357" t="s">
        <v>73</v>
      </c>
      <c r="H384" s="358">
        <v>160316</v>
      </c>
      <c r="I384" s="483">
        <f t="shared" si="5"/>
        <v>0</v>
      </c>
      <c r="J384" s="205"/>
    </row>
    <row r="385" spans="1:12" s="204" customFormat="1" ht="57">
      <c r="A385" s="371" t="s">
        <v>1147</v>
      </c>
      <c r="B385" s="372" t="s">
        <v>824</v>
      </c>
      <c r="C385" s="369" t="s">
        <v>123</v>
      </c>
      <c r="D385" s="370">
        <v>28</v>
      </c>
      <c r="E385" s="370"/>
      <c r="F385" s="370"/>
      <c r="G385" s="357" t="s">
        <v>73</v>
      </c>
      <c r="H385" s="358">
        <v>160321</v>
      </c>
      <c r="I385" s="483">
        <f t="shared" si="5"/>
        <v>0</v>
      </c>
      <c r="J385" s="205"/>
    </row>
    <row r="386" spans="1:12" s="204" customFormat="1">
      <c r="A386" s="371" t="s">
        <v>1148</v>
      </c>
      <c r="B386" s="372" t="s">
        <v>825</v>
      </c>
      <c r="C386" s="369" t="s">
        <v>123</v>
      </c>
      <c r="D386" s="370">
        <v>28</v>
      </c>
      <c r="E386" s="370"/>
      <c r="F386" s="370"/>
      <c r="G386" s="357" t="s">
        <v>73</v>
      </c>
      <c r="H386" s="358">
        <v>160311</v>
      </c>
      <c r="I386" s="483">
        <f t="shared" si="5"/>
        <v>0</v>
      </c>
      <c r="J386" s="205"/>
    </row>
    <row r="387" spans="1:12" s="204" customFormat="1" ht="57">
      <c r="A387" s="371" t="s">
        <v>1149</v>
      </c>
      <c r="B387" s="372" t="s">
        <v>826</v>
      </c>
      <c r="C387" s="369" t="s">
        <v>123</v>
      </c>
      <c r="D387" s="370">
        <v>57</v>
      </c>
      <c r="E387" s="370"/>
      <c r="F387" s="370"/>
      <c r="G387" s="357" t="s">
        <v>73</v>
      </c>
      <c r="H387" s="358">
        <v>160312</v>
      </c>
      <c r="I387" s="483">
        <f t="shared" si="5"/>
        <v>0</v>
      </c>
      <c r="J387" s="205"/>
    </row>
    <row r="388" spans="1:12" s="204" customFormat="1" ht="57">
      <c r="A388" s="371" t="s">
        <v>1150</v>
      </c>
      <c r="B388" s="372" t="s">
        <v>827</v>
      </c>
      <c r="C388" s="369" t="s">
        <v>15</v>
      </c>
      <c r="D388" s="370">
        <v>5</v>
      </c>
      <c r="E388" s="370"/>
      <c r="F388" s="370"/>
      <c r="G388" s="357" t="s">
        <v>73</v>
      </c>
      <c r="H388" s="358">
        <v>160332</v>
      </c>
      <c r="I388" s="483">
        <f t="shared" si="5"/>
        <v>0</v>
      </c>
      <c r="J388" s="205"/>
    </row>
    <row r="389" spans="1:12" s="204" customFormat="1" ht="42.75">
      <c r="A389" s="371" t="s">
        <v>1151</v>
      </c>
      <c r="B389" s="372" t="s">
        <v>828</v>
      </c>
      <c r="C389" s="369" t="s">
        <v>123</v>
      </c>
      <c r="D389" s="370">
        <v>10</v>
      </c>
      <c r="E389" s="370"/>
      <c r="F389" s="370"/>
      <c r="G389" s="357" t="s">
        <v>73</v>
      </c>
      <c r="H389" s="358">
        <v>160334</v>
      </c>
      <c r="I389" s="483">
        <f t="shared" si="5"/>
        <v>0</v>
      </c>
      <c r="J389" s="205"/>
    </row>
    <row r="390" spans="1:12" s="352" customFormat="1">
      <c r="A390" s="388"/>
      <c r="B390" s="403"/>
      <c r="C390" s="404"/>
      <c r="D390" s="391"/>
      <c r="E390" s="391"/>
      <c r="F390" s="391"/>
      <c r="G390" s="402"/>
      <c r="H390" s="402"/>
      <c r="I390" s="349"/>
      <c r="J390" s="350"/>
      <c r="K390" s="351"/>
      <c r="L390" s="351"/>
    </row>
    <row r="391" spans="1:12" s="352" customFormat="1">
      <c r="A391" s="362" t="s">
        <v>301</v>
      </c>
      <c r="B391" s="363" t="s">
        <v>40</v>
      </c>
      <c r="C391" s="364"/>
      <c r="D391" s="365"/>
      <c r="E391" s="365"/>
      <c r="F391" s="366"/>
      <c r="G391" s="355"/>
      <c r="H391" s="356" t="s">
        <v>429</v>
      </c>
      <c r="I391" s="349"/>
      <c r="J391" s="350"/>
      <c r="K391" s="351"/>
      <c r="L391" s="351"/>
    </row>
    <row r="392" spans="1:12" s="352" customFormat="1">
      <c r="A392" s="367" t="s">
        <v>544</v>
      </c>
      <c r="B392" s="368" t="s">
        <v>41</v>
      </c>
      <c r="C392" s="369"/>
      <c r="D392" s="370"/>
      <c r="E392" s="370"/>
      <c r="F392" s="370"/>
      <c r="G392" s="357"/>
      <c r="H392" s="358"/>
      <c r="I392" s="349"/>
      <c r="J392" s="350"/>
      <c r="K392" s="351"/>
      <c r="L392" s="351"/>
    </row>
    <row r="393" spans="1:12" s="352" customFormat="1" ht="57">
      <c r="A393" s="388" t="s">
        <v>548</v>
      </c>
      <c r="B393" s="403" t="s">
        <v>1337</v>
      </c>
      <c r="C393" s="404" t="s">
        <v>123</v>
      </c>
      <c r="D393" s="391">
        <v>13</v>
      </c>
      <c r="E393" s="391"/>
      <c r="F393" s="391"/>
      <c r="G393" s="357" t="s">
        <v>73</v>
      </c>
      <c r="H393" s="358">
        <v>170131</v>
      </c>
      <c r="I393" s="349"/>
      <c r="J393" s="350"/>
      <c r="K393" s="351"/>
      <c r="L393" s="351"/>
    </row>
    <row r="394" spans="1:12" s="352" customFormat="1" ht="42.75">
      <c r="A394" s="388" t="s">
        <v>829</v>
      </c>
      <c r="B394" s="403" t="s">
        <v>1338</v>
      </c>
      <c r="C394" s="404" t="s">
        <v>123</v>
      </c>
      <c r="D394" s="391">
        <v>22</v>
      </c>
      <c r="E394" s="391"/>
      <c r="F394" s="391"/>
      <c r="G394" s="357" t="s">
        <v>73</v>
      </c>
      <c r="H394" s="358">
        <v>170115</v>
      </c>
      <c r="I394" s="349"/>
      <c r="J394" s="350"/>
      <c r="K394" s="351"/>
      <c r="L394" s="351"/>
    </row>
    <row r="395" spans="1:12" s="352" customFormat="1" ht="71.25">
      <c r="A395" s="388" t="s">
        <v>830</v>
      </c>
      <c r="B395" s="403" t="s">
        <v>1339</v>
      </c>
      <c r="C395" s="404" t="s">
        <v>123</v>
      </c>
      <c r="D395" s="391">
        <v>8</v>
      </c>
      <c r="E395" s="391"/>
      <c r="F395" s="391"/>
      <c r="G395" s="357" t="s">
        <v>73</v>
      </c>
      <c r="H395" s="358">
        <v>170135</v>
      </c>
      <c r="I395" s="349"/>
      <c r="J395" s="350"/>
      <c r="K395" s="351"/>
      <c r="L395" s="351"/>
    </row>
    <row r="396" spans="1:12" s="352" customFormat="1" ht="57">
      <c r="A396" s="388" t="s">
        <v>831</v>
      </c>
      <c r="B396" s="403" t="s">
        <v>1340</v>
      </c>
      <c r="C396" s="404" t="s">
        <v>123</v>
      </c>
      <c r="D396" s="391">
        <v>25</v>
      </c>
      <c r="E396" s="391"/>
      <c r="F396" s="391"/>
      <c r="G396" s="357" t="s">
        <v>73</v>
      </c>
      <c r="H396" s="358">
        <v>170134</v>
      </c>
      <c r="I396" s="349"/>
      <c r="J396" s="350"/>
      <c r="K396" s="351"/>
      <c r="L396" s="351"/>
    </row>
    <row r="397" spans="1:12" s="352" customFormat="1" ht="57">
      <c r="A397" s="388" t="s">
        <v>832</v>
      </c>
      <c r="B397" s="403" t="s">
        <v>1341</v>
      </c>
      <c r="C397" s="404" t="s">
        <v>123</v>
      </c>
      <c r="D397" s="391">
        <v>5</v>
      </c>
      <c r="E397" s="391"/>
      <c r="F397" s="391"/>
      <c r="G397" s="357" t="s">
        <v>73</v>
      </c>
      <c r="H397" s="358">
        <v>170137</v>
      </c>
      <c r="I397" s="349"/>
      <c r="J397" s="350"/>
      <c r="K397" s="351"/>
      <c r="L397" s="351"/>
    </row>
    <row r="398" spans="1:12" s="352" customFormat="1" ht="57">
      <c r="A398" s="388" t="s">
        <v>833</v>
      </c>
      <c r="B398" s="403" t="s">
        <v>1342</v>
      </c>
      <c r="C398" s="404" t="s">
        <v>123</v>
      </c>
      <c r="D398" s="391">
        <v>7</v>
      </c>
      <c r="E398" s="391"/>
      <c r="F398" s="391"/>
      <c r="G398" s="357" t="s">
        <v>73</v>
      </c>
      <c r="H398" s="358">
        <v>170512</v>
      </c>
      <c r="I398" s="349"/>
      <c r="J398" s="350"/>
      <c r="K398" s="351"/>
      <c r="L398" s="351"/>
    </row>
    <row r="399" spans="1:12" s="352" customFormat="1" ht="28.5">
      <c r="A399" s="388" t="s">
        <v>834</v>
      </c>
      <c r="B399" s="403" t="s">
        <v>1343</v>
      </c>
      <c r="C399" s="404" t="s">
        <v>123</v>
      </c>
      <c r="D399" s="391">
        <v>33</v>
      </c>
      <c r="E399" s="391"/>
      <c r="F399" s="391"/>
      <c r="G399" s="357" t="s">
        <v>73</v>
      </c>
      <c r="H399" s="358">
        <v>170111</v>
      </c>
      <c r="I399" s="349"/>
      <c r="J399" s="350"/>
      <c r="K399" s="351"/>
      <c r="L399" s="351"/>
    </row>
    <row r="400" spans="1:12" s="352" customFormat="1">
      <c r="A400" s="367" t="s">
        <v>545</v>
      </c>
      <c r="B400" s="368" t="s">
        <v>42</v>
      </c>
      <c r="C400" s="404"/>
      <c r="D400" s="391"/>
      <c r="E400" s="391"/>
      <c r="F400" s="391"/>
      <c r="G400" s="357"/>
      <c r="H400" s="358"/>
      <c r="I400" s="349"/>
      <c r="J400" s="350"/>
      <c r="K400" s="351"/>
      <c r="L400" s="351"/>
    </row>
    <row r="401" spans="1:12" s="352" customFormat="1" ht="57">
      <c r="A401" s="388" t="s">
        <v>549</v>
      </c>
      <c r="B401" s="403" t="s">
        <v>425</v>
      </c>
      <c r="C401" s="404" t="s">
        <v>14</v>
      </c>
      <c r="D401" s="391">
        <v>13.45</v>
      </c>
      <c r="E401" s="391"/>
      <c r="F401" s="391"/>
      <c r="G401" s="357" t="s">
        <v>401</v>
      </c>
      <c r="H401" s="358" t="s">
        <v>454</v>
      </c>
      <c r="I401" s="349"/>
      <c r="J401" s="350"/>
      <c r="K401" s="351"/>
      <c r="L401" s="351"/>
    </row>
    <row r="402" spans="1:12" s="352" customFormat="1">
      <c r="A402" s="388" t="s">
        <v>560</v>
      </c>
      <c r="B402" s="403" t="s">
        <v>1344</v>
      </c>
      <c r="C402" s="404" t="s">
        <v>14</v>
      </c>
      <c r="D402" s="391">
        <v>22.04</v>
      </c>
      <c r="E402" s="391"/>
      <c r="F402" s="391"/>
      <c r="G402" s="357" t="s">
        <v>73</v>
      </c>
      <c r="H402" s="358">
        <v>170220</v>
      </c>
      <c r="I402" s="349"/>
      <c r="J402" s="350"/>
      <c r="K402" s="351"/>
      <c r="L402" s="351"/>
    </row>
    <row r="403" spans="1:12" s="352" customFormat="1" ht="71.25">
      <c r="A403" s="388" t="s">
        <v>836</v>
      </c>
      <c r="B403" s="403" t="s">
        <v>1345</v>
      </c>
      <c r="C403" s="404" t="s">
        <v>123</v>
      </c>
      <c r="D403" s="391">
        <v>1</v>
      </c>
      <c r="E403" s="391"/>
      <c r="F403" s="391"/>
      <c r="G403" s="357" t="s">
        <v>73</v>
      </c>
      <c r="H403" s="358">
        <v>170222</v>
      </c>
      <c r="I403" s="349"/>
      <c r="J403" s="350"/>
      <c r="K403" s="351"/>
      <c r="L403" s="351"/>
    </row>
    <row r="404" spans="1:12" s="352" customFormat="1">
      <c r="A404" s="367" t="s">
        <v>546</v>
      </c>
      <c r="B404" s="368" t="s">
        <v>458</v>
      </c>
      <c r="C404" s="369"/>
      <c r="D404" s="370"/>
      <c r="E404" s="370"/>
      <c r="F404" s="370"/>
      <c r="G404" s="357"/>
      <c r="H404" s="358" t="s">
        <v>429</v>
      </c>
      <c r="I404" s="349"/>
      <c r="J404" s="350"/>
      <c r="K404" s="351"/>
      <c r="L404" s="351"/>
    </row>
    <row r="405" spans="1:12" s="352" customFormat="1" ht="42.75">
      <c r="A405" s="388" t="s">
        <v>550</v>
      </c>
      <c r="B405" s="403" t="s">
        <v>1346</v>
      </c>
      <c r="C405" s="404" t="s">
        <v>123</v>
      </c>
      <c r="D405" s="391">
        <v>35</v>
      </c>
      <c r="E405" s="391"/>
      <c r="F405" s="391"/>
      <c r="G405" s="357" t="s">
        <v>73</v>
      </c>
      <c r="H405" s="358">
        <v>170304</v>
      </c>
      <c r="I405" s="349"/>
      <c r="J405" s="350"/>
      <c r="K405" s="351"/>
      <c r="L405" s="351"/>
    </row>
    <row r="406" spans="1:12" s="352" customFormat="1" ht="42.75">
      <c r="A406" s="388" t="s">
        <v>551</v>
      </c>
      <c r="B406" s="403" t="s">
        <v>1347</v>
      </c>
      <c r="C406" s="404" t="s">
        <v>123</v>
      </c>
      <c r="D406" s="391">
        <v>7</v>
      </c>
      <c r="E406" s="391"/>
      <c r="F406" s="391"/>
      <c r="G406" s="357" t="s">
        <v>73</v>
      </c>
      <c r="H406" s="358">
        <v>170356</v>
      </c>
      <c r="I406" s="349"/>
      <c r="J406" s="350"/>
      <c r="K406" s="351"/>
      <c r="L406" s="351"/>
    </row>
    <row r="407" spans="1:12" s="352" customFormat="1" ht="28.5">
      <c r="A407" s="388" t="s">
        <v>552</v>
      </c>
      <c r="B407" s="403" t="s">
        <v>1348</v>
      </c>
      <c r="C407" s="404" t="s">
        <v>123</v>
      </c>
      <c r="D407" s="391">
        <v>3</v>
      </c>
      <c r="E407" s="391"/>
      <c r="F407" s="391"/>
      <c r="G407" s="357" t="s">
        <v>73</v>
      </c>
      <c r="H407" s="358">
        <v>170306</v>
      </c>
      <c r="I407" s="349"/>
      <c r="J407" s="350"/>
      <c r="K407" s="351"/>
      <c r="L407" s="351"/>
    </row>
    <row r="408" spans="1:12" s="352" customFormat="1" ht="28.5">
      <c r="A408" s="388" t="s">
        <v>837</v>
      </c>
      <c r="B408" s="403" t="s">
        <v>1349</v>
      </c>
      <c r="C408" s="404" t="s">
        <v>123</v>
      </c>
      <c r="D408" s="391">
        <v>8</v>
      </c>
      <c r="E408" s="391"/>
      <c r="F408" s="391"/>
      <c r="G408" s="357" t="s">
        <v>73</v>
      </c>
      <c r="H408" s="358">
        <v>170309</v>
      </c>
      <c r="I408" s="349"/>
      <c r="J408" s="350"/>
      <c r="K408" s="351"/>
      <c r="L408" s="351"/>
    </row>
    <row r="409" spans="1:12" s="352" customFormat="1" ht="57">
      <c r="A409" s="388" t="s">
        <v>838</v>
      </c>
      <c r="B409" s="403" t="s">
        <v>1152</v>
      </c>
      <c r="C409" s="404" t="s">
        <v>123</v>
      </c>
      <c r="D409" s="391">
        <v>1</v>
      </c>
      <c r="E409" s="391"/>
      <c r="F409" s="391"/>
      <c r="G409" s="357" t="s">
        <v>401</v>
      </c>
      <c r="H409" s="358" t="s">
        <v>1153</v>
      </c>
      <c r="I409" s="349"/>
      <c r="J409" s="350"/>
      <c r="K409" s="351"/>
      <c r="L409" s="351"/>
    </row>
    <row r="410" spans="1:12" s="352" customFormat="1" ht="57">
      <c r="A410" s="388" t="s">
        <v>839</v>
      </c>
      <c r="B410" s="403" t="s">
        <v>1350</v>
      </c>
      <c r="C410" s="404" t="s">
        <v>123</v>
      </c>
      <c r="D410" s="391">
        <v>1</v>
      </c>
      <c r="E410" s="391"/>
      <c r="F410" s="391"/>
      <c r="G410" s="357" t="s">
        <v>73</v>
      </c>
      <c r="H410" s="358">
        <v>170515</v>
      </c>
      <c r="I410" s="349"/>
      <c r="J410" s="350"/>
      <c r="K410" s="351"/>
      <c r="L410" s="351"/>
    </row>
    <row r="411" spans="1:12" s="352" customFormat="1" ht="42.75">
      <c r="A411" s="388" t="s">
        <v>840</v>
      </c>
      <c r="B411" s="403" t="s">
        <v>1351</v>
      </c>
      <c r="C411" s="404" t="s">
        <v>123</v>
      </c>
      <c r="D411" s="391">
        <v>4</v>
      </c>
      <c r="E411" s="391"/>
      <c r="F411" s="391"/>
      <c r="G411" s="357" t="s">
        <v>73</v>
      </c>
      <c r="H411" s="358">
        <v>170328</v>
      </c>
      <c r="I411" s="349"/>
      <c r="J411" s="350"/>
      <c r="K411" s="351"/>
      <c r="L411" s="351"/>
    </row>
    <row r="412" spans="1:12" s="352" customFormat="1" ht="42.75">
      <c r="A412" s="388" t="s">
        <v>841</v>
      </c>
      <c r="B412" s="403" t="s">
        <v>1352</v>
      </c>
      <c r="C412" s="404" t="s">
        <v>123</v>
      </c>
      <c r="D412" s="391">
        <v>19</v>
      </c>
      <c r="E412" s="391"/>
      <c r="F412" s="391"/>
      <c r="G412" s="357" t="s">
        <v>73</v>
      </c>
      <c r="H412" s="358">
        <v>170329</v>
      </c>
      <c r="I412" s="349"/>
      <c r="J412" s="350"/>
      <c r="K412" s="351"/>
      <c r="L412" s="351"/>
    </row>
    <row r="413" spans="1:12" s="352" customFormat="1">
      <c r="A413" s="388" t="s">
        <v>842</v>
      </c>
      <c r="B413" s="403" t="s">
        <v>1353</v>
      </c>
      <c r="C413" s="404" t="s">
        <v>123</v>
      </c>
      <c r="D413" s="391">
        <v>22</v>
      </c>
      <c r="E413" s="391"/>
      <c r="F413" s="391"/>
      <c r="G413" s="357" t="s">
        <v>73</v>
      </c>
      <c r="H413" s="358">
        <v>170324</v>
      </c>
      <c r="I413" s="349"/>
      <c r="J413" s="350"/>
      <c r="K413" s="351"/>
      <c r="L413" s="351"/>
    </row>
    <row r="414" spans="1:12" s="352" customFormat="1">
      <c r="A414" s="388" t="s">
        <v>843</v>
      </c>
      <c r="B414" s="403" t="s">
        <v>855</v>
      </c>
      <c r="C414" s="404" t="s">
        <v>123</v>
      </c>
      <c r="D414" s="391">
        <v>1</v>
      </c>
      <c r="E414" s="391"/>
      <c r="F414" s="391"/>
      <c r="G414" s="357" t="s">
        <v>73</v>
      </c>
      <c r="H414" s="358">
        <v>170325</v>
      </c>
      <c r="I414" s="349"/>
      <c r="J414" s="350"/>
      <c r="K414" s="351"/>
      <c r="L414" s="351"/>
    </row>
    <row r="415" spans="1:12" s="352" customFormat="1" ht="42.75">
      <c r="A415" s="388" t="s">
        <v>844</v>
      </c>
      <c r="B415" s="403" t="s">
        <v>1354</v>
      </c>
      <c r="C415" s="404" t="s">
        <v>123</v>
      </c>
      <c r="D415" s="391">
        <v>33</v>
      </c>
      <c r="E415" s="391"/>
      <c r="F415" s="391"/>
      <c r="G415" s="357" t="s">
        <v>73</v>
      </c>
      <c r="H415" s="358">
        <v>170352</v>
      </c>
      <c r="I415" s="349"/>
      <c r="J415" s="350"/>
      <c r="K415" s="351"/>
      <c r="L415" s="351"/>
    </row>
    <row r="416" spans="1:12" s="352" customFormat="1" ht="28.5">
      <c r="A416" s="388" t="s">
        <v>845</v>
      </c>
      <c r="B416" s="403" t="s">
        <v>1355</v>
      </c>
      <c r="C416" s="404" t="s">
        <v>123</v>
      </c>
      <c r="D416" s="391">
        <v>23</v>
      </c>
      <c r="E416" s="391"/>
      <c r="F416" s="391"/>
      <c r="G416" s="357" t="s">
        <v>73</v>
      </c>
      <c r="H416" s="358">
        <v>170504</v>
      </c>
      <c r="I416" s="349"/>
      <c r="J416" s="350"/>
      <c r="K416" s="351"/>
      <c r="L416" s="351"/>
    </row>
    <row r="417" spans="1:12" s="352" customFormat="1" ht="57">
      <c r="A417" s="388" t="s">
        <v>846</v>
      </c>
      <c r="B417" s="403" t="s">
        <v>1224</v>
      </c>
      <c r="C417" s="404" t="s">
        <v>123</v>
      </c>
      <c r="D417" s="391">
        <v>23</v>
      </c>
      <c r="E417" s="391"/>
      <c r="F417" s="391"/>
      <c r="G417" s="357" t="s">
        <v>401</v>
      </c>
      <c r="H417" s="358" t="s">
        <v>455</v>
      </c>
      <c r="I417" s="349"/>
      <c r="J417" s="350"/>
      <c r="K417" s="351"/>
      <c r="L417" s="351"/>
    </row>
    <row r="418" spans="1:12" s="352" customFormat="1">
      <c r="A418" s="367" t="s">
        <v>547</v>
      </c>
      <c r="B418" s="368" t="s">
        <v>43</v>
      </c>
      <c r="C418" s="369"/>
      <c r="D418" s="370"/>
      <c r="E418" s="370"/>
      <c r="F418" s="370"/>
      <c r="G418" s="357"/>
      <c r="H418" s="358"/>
      <c r="I418" s="349"/>
      <c r="J418" s="350"/>
      <c r="K418" s="351"/>
      <c r="L418" s="351"/>
    </row>
    <row r="419" spans="1:12" s="352" customFormat="1" ht="42.75">
      <c r="A419" s="388" t="s">
        <v>553</v>
      </c>
      <c r="B419" s="403" t="s">
        <v>1356</v>
      </c>
      <c r="C419" s="404" t="s">
        <v>123</v>
      </c>
      <c r="D419" s="391">
        <v>14</v>
      </c>
      <c r="E419" s="391"/>
      <c r="F419" s="391"/>
      <c r="G419" s="357" t="s">
        <v>73</v>
      </c>
      <c r="H419" s="358">
        <v>170519</v>
      </c>
      <c r="I419" s="349"/>
      <c r="J419" s="350"/>
      <c r="K419" s="351"/>
      <c r="L419" s="351"/>
    </row>
    <row r="420" spans="1:12" s="352" customFormat="1" ht="28.5">
      <c r="A420" s="388" t="s">
        <v>554</v>
      </c>
      <c r="B420" s="403" t="s">
        <v>1357</v>
      </c>
      <c r="C420" s="404" t="s">
        <v>123</v>
      </c>
      <c r="D420" s="391">
        <v>2</v>
      </c>
      <c r="E420" s="391"/>
      <c r="F420" s="391"/>
      <c r="G420" s="357" t="s">
        <v>73</v>
      </c>
      <c r="H420" s="358">
        <v>180809</v>
      </c>
      <c r="I420" s="349"/>
      <c r="J420" s="350"/>
      <c r="K420" s="351"/>
      <c r="L420" s="351"/>
    </row>
    <row r="421" spans="1:12" s="352" customFormat="1" ht="28.5">
      <c r="A421" s="388" t="s">
        <v>555</v>
      </c>
      <c r="B421" s="403" t="s">
        <v>1225</v>
      </c>
      <c r="C421" s="404" t="s">
        <v>123</v>
      </c>
      <c r="D421" s="391">
        <v>16</v>
      </c>
      <c r="E421" s="391"/>
      <c r="F421" s="391"/>
      <c r="G421" s="357" t="s">
        <v>401</v>
      </c>
      <c r="H421" s="358" t="s">
        <v>1226</v>
      </c>
      <c r="I421" s="349"/>
      <c r="J421" s="350"/>
      <c r="K421" s="351"/>
      <c r="L421" s="351"/>
    </row>
    <row r="422" spans="1:12" s="352" customFormat="1">
      <c r="A422" s="371"/>
      <c r="B422" s="372"/>
      <c r="C422" s="369"/>
      <c r="D422" s="370"/>
      <c r="E422" s="370"/>
      <c r="F422" s="370"/>
      <c r="G422" s="357"/>
      <c r="H422" s="358"/>
      <c r="I422" s="349"/>
      <c r="J422" s="350"/>
      <c r="K422" s="351"/>
      <c r="L422" s="351"/>
    </row>
    <row r="423" spans="1:12" s="352" customFormat="1">
      <c r="A423" s="373"/>
      <c r="B423" s="374"/>
      <c r="C423" s="375"/>
      <c r="D423" s="376"/>
      <c r="E423" s="376"/>
      <c r="F423" s="376"/>
      <c r="G423" s="359"/>
      <c r="H423" s="360"/>
      <c r="I423" s="349"/>
      <c r="J423" s="350"/>
      <c r="K423" s="351"/>
      <c r="L423" s="351"/>
    </row>
    <row r="424" spans="1:12" s="207" customFormat="1">
      <c r="A424" s="371"/>
      <c r="B424" s="372"/>
      <c r="C424" s="369"/>
      <c r="D424" s="370"/>
      <c r="E424" s="370"/>
      <c r="F424" s="370"/>
      <c r="G424" s="357"/>
      <c r="H424" s="358"/>
      <c r="I424" s="197"/>
      <c r="J424" s="208"/>
      <c r="K424" s="206"/>
      <c r="L424" s="206"/>
    </row>
    <row r="425" spans="1:12" s="207" customFormat="1">
      <c r="A425" s="362" t="s">
        <v>302</v>
      </c>
      <c r="B425" s="363" t="s">
        <v>867</v>
      </c>
      <c r="C425" s="364"/>
      <c r="D425" s="365"/>
      <c r="E425" s="365"/>
      <c r="F425" s="366"/>
      <c r="G425" s="355"/>
      <c r="H425" s="356" t="s">
        <v>429</v>
      </c>
      <c r="I425" s="197"/>
      <c r="J425" s="208"/>
      <c r="K425" s="206"/>
      <c r="L425" s="206"/>
    </row>
    <row r="426" spans="1:12" s="207" customFormat="1">
      <c r="A426" s="467" t="s">
        <v>453</v>
      </c>
      <c r="B426" s="468" t="s">
        <v>868</v>
      </c>
      <c r="C426" s="369"/>
      <c r="D426" s="370"/>
      <c r="E426" s="370"/>
      <c r="F426" s="370"/>
      <c r="G426" s="357"/>
      <c r="H426" s="358"/>
      <c r="I426" s="197"/>
      <c r="J426" s="208"/>
      <c r="K426" s="206"/>
      <c r="L426" s="206"/>
    </row>
    <row r="427" spans="1:12" s="207" customFormat="1" ht="71.25">
      <c r="A427" s="388" t="s">
        <v>456</v>
      </c>
      <c r="B427" s="403" t="s">
        <v>876</v>
      </c>
      <c r="C427" s="404" t="s">
        <v>15</v>
      </c>
      <c r="D427" s="391">
        <v>443</v>
      </c>
      <c r="E427" s="391"/>
      <c r="F427" s="391"/>
      <c r="G427" s="357" t="s">
        <v>401</v>
      </c>
      <c r="H427" s="358" t="s">
        <v>870</v>
      </c>
      <c r="I427" s="197"/>
      <c r="J427" s="208"/>
      <c r="K427" s="206"/>
      <c r="L427" s="206"/>
    </row>
    <row r="428" spans="1:12" s="207" customFormat="1">
      <c r="A428" s="467" t="s">
        <v>457</v>
      </c>
      <c r="B428" s="468" t="s">
        <v>869</v>
      </c>
      <c r="C428" s="390"/>
      <c r="D428" s="391"/>
      <c r="E428" s="391"/>
      <c r="F428" s="391"/>
      <c r="G428" s="469"/>
      <c r="H428" s="470"/>
      <c r="I428" s="197"/>
      <c r="J428" s="208"/>
      <c r="K428" s="206"/>
      <c r="L428" s="206"/>
    </row>
    <row r="429" spans="1:12" s="207" customFormat="1" ht="48.75" customHeight="1">
      <c r="A429" s="388" t="s">
        <v>1154</v>
      </c>
      <c r="B429" s="403" t="s">
        <v>865</v>
      </c>
      <c r="C429" s="404" t="s">
        <v>123</v>
      </c>
      <c r="D429" s="391">
        <v>48</v>
      </c>
      <c r="E429" s="391"/>
      <c r="F429" s="391"/>
      <c r="G429" s="357" t="s">
        <v>401</v>
      </c>
      <c r="H429" s="358" t="s">
        <v>871</v>
      </c>
      <c r="I429" s="197"/>
      <c r="J429" s="208"/>
      <c r="K429" s="206"/>
      <c r="L429" s="206"/>
    </row>
    <row r="430" spans="1:12" s="207" customFormat="1" ht="42.75">
      <c r="A430" s="388" t="s">
        <v>459</v>
      </c>
      <c r="B430" s="403" t="s">
        <v>866</v>
      </c>
      <c r="C430" s="404" t="s">
        <v>123</v>
      </c>
      <c r="D430" s="391">
        <v>25</v>
      </c>
      <c r="E430" s="391"/>
      <c r="F430" s="391"/>
      <c r="G430" s="357" t="s">
        <v>401</v>
      </c>
      <c r="H430" s="358" t="s">
        <v>872</v>
      </c>
      <c r="I430" s="197"/>
      <c r="J430" s="208"/>
      <c r="K430" s="206"/>
      <c r="L430" s="206"/>
    </row>
    <row r="431" spans="1:12" s="207" customFormat="1" ht="42.75">
      <c r="A431" s="388" t="s">
        <v>1155</v>
      </c>
      <c r="B431" s="403" t="s">
        <v>877</v>
      </c>
      <c r="C431" s="404" t="s">
        <v>17</v>
      </c>
      <c r="D431" s="391">
        <v>24</v>
      </c>
      <c r="E431" s="391"/>
      <c r="F431" s="391"/>
      <c r="G431" s="357" t="s">
        <v>401</v>
      </c>
      <c r="H431" s="358" t="s">
        <v>873</v>
      </c>
      <c r="I431" s="197"/>
      <c r="J431" s="208"/>
      <c r="K431" s="206"/>
      <c r="L431" s="206"/>
    </row>
    <row r="432" spans="1:12" s="207" customFormat="1">
      <c r="A432" s="371"/>
      <c r="B432" s="372"/>
      <c r="C432" s="369"/>
      <c r="D432" s="370"/>
      <c r="E432" s="370"/>
      <c r="F432" s="370"/>
      <c r="G432" s="357"/>
      <c r="H432" s="358"/>
      <c r="I432" s="197"/>
      <c r="J432" s="208"/>
      <c r="K432" s="206"/>
      <c r="L432" s="206"/>
    </row>
    <row r="433" spans="1:12" s="207" customFormat="1">
      <c r="A433" s="373"/>
      <c r="B433" s="374"/>
      <c r="C433" s="375"/>
      <c r="D433" s="376"/>
      <c r="E433" s="376"/>
      <c r="F433" s="376"/>
      <c r="G433" s="359"/>
      <c r="H433" s="360"/>
      <c r="I433" s="197"/>
      <c r="J433" s="208"/>
      <c r="K433" s="206"/>
      <c r="L433" s="206"/>
    </row>
    <row r="434" spans="1:12" s="207" customFormat="1">
      <c r="A434" s="371"/>
      <c r="B434" s="372"/>
      <c r="C434" s="369"/>
      <c r="D434" s="370"/>
      <c r="E434" s="370"/>
      <c r="F434" s="370"/>
      <c r="G434" s="357"/>
      <c r="H434" s="358"/>
      <c r="I434" s="197"/>
      <c r="J434" s="208"/>
      <c r="K434" s="206"/>
      <c r="L434" s="206"/>
    </row>
    <row r="435" spans="1:12" s="207" customFormat="1">
      <c r="A435" s="362" t="s">
        <v>303</v>
      </c>
      <c r="B435" s="363" t="s">
        <v>44</v>
      </c>
      <c r="C435" s="364"/>
      <c r="D435" s="365"/>
      <c r="E435" s="365"/>
      <c r="F435" s="366"/>
      <c r="G435" s="355"/>
      <c r="H435" s="356" t="s">
        <v>429</v>
      </c>
      <c r="I435" s="197"/>
      <c r="J435" s="208"/>
      <c r="K435" s="206"/>
      <c r="L435" s="206"/>
    </row>
    <row r="436" spans="1:12" s="207" customFormat="1">
      <c r="A436" s="367" t="s">
        <v>460</v>
      </c>
      <c r="B436" s="368" t="s">
        <v>1156</v>
      </c>
      <c r="C436" s="369"/>
      <c r="D436" s="370"/>
      <c r="E436" s="370"/>
      <c r="F436" s="370"/>
      <c r="G436" s="357"/>
      <c r="H436" s="358"/>
      <c r="I436" s="197"/>
      <c r="J436" s="208"/>
      <c r="K436" s="206"/>
      <c r="L436" s="206"/>
    </row>
    <row r="437" spans="1:12" s="207" customFormat="1" ht="42.75">
      <c r="A437" s="388" t="s">
        <v>461</v>
      </c>
      <c r="B437" s="389" t="s">
        <v>1358</v>
      </c>
      <c r="C437" s="390" t="s">
        <v>14</v>
      </c>
      <c r="D437" s="391">
        <v>5768.010499999994</v>
      </c>
      <c r="E437" s="392"/>
      <c r="F437" s="392"/>
      <c r="G437" s="357" t="s">
        <v>73</v>
      </c>
      <c r="H437" s="358">
        <v>190101</v>
      </c>
      <c r="I437" s="197"/>
      <c r="J437" s="208"/>
      <c r="K437" s="206"/>
      <c r="L437" s="206"/>
    </row>
    <row r="438" spans="1:12" s="207" customFormat="1" ht="57">
      <c r="A438" s="388" t="s">
        <v>875</v>
      </c>
      <c r="B438" s="389" t="s">
        <v>1359</v>
      </c>
      <c r="C438" s="390" t="s">
        <v>14</v>
      </c>
      <c r="D438" s="391">
        <v>5768.010499999994</v>
      </c>
      <c r="E438" s="392"/>
      <c r="F438" s="392"/>
      <c r="G438" s="357" t="s">
        <v>73</v>
      </c>
      <c r="H438" s="358">
        <v>190104</v>
      </c>
      <c r="I438" s="197"/>
      <c r="J438" s="208"/>
      <c r="K438" s="206"/>
      <c r="L438" s="206"/>
    </row>
    <row r="439" spans="1:12" s="207" customFormat="1">
      <c r="A439" s="367" t="s">
        <v>874</v>
      </c>
      <c r="B439" s="368" t="s">
        <v>482</v>
      </c>
      <c r="C439" s="390"/>
      <c r="D439" s="391"/>
      <c r="E439" s="392"/>
      <c r="F439" s="392"/>
      <c r="G439" s="357"/>
      <c r="H439" s="358"/>
      <c r="I439" s="197"/>
      <c r="J439" s="208"/>
      <c r="K439" s="206"/>
      <c r="L439" s="206"/>
    </row>
    <row r="440" spans="1:12" s="207" customFormat="1" ht="57">
      <c r="A440" s="388" t="s">
        <v>1157</v>
      </c>
      <c r="B440" s="389" t="s">
        <v>1360</v>
      </c>
      <c r="C440" s="390" t="s">
        <v>14</v>
      </c>
      <c r="D440" s="391">
        <v>2503.2535000000003</v>
      </c>
      <c r="E440" s="392"/>
      <c r="F440" s="392"/>
      <c r="G440" s="357" t="s">
        <v>73</v>
      </c>
      <c r="H440" s="358">
        <v>190106</v>
      </c>
      <c r="I440" s="197"/>
      <c r="J440" s="208"/>
      <c r="K440" s="206"/>
      <c r="L440" s="206"/>
    </row>
    <row r="441" spans="1:12" s="207" customFormat="1" hidden="1">
      <c r="A441" s="388" t="s">
        <v>1158</v>
      </c>
      <c r="B441" s="389" t="s">
        <v>429</v>
      </c>
      <c r="C441" s="390"/>
      <c r="D441" s="391"/>
      <c r="E441" s="392"/>
      <c r="F441" s="392"/>
      <c r="G441" s="357"/>
      <c r="H441" s="358"/>
      <c r="I441" s="197"/>
      <c r="J441" s="208"/>
      <c r="K441" s="206"/>
      <c r="L441" s="206"/>
    </row>
    <row r="442" spans="1:12" s="207" customFormat="1" ht="57">
      <c r="A442" s="388" t="s">
        <v>1159</v>
      </c>
      <c r="B442" s="389" t="s">
        <v>1361</v>
      </c>
      <c r="C442" s="390" t="s">
        <v>14</v>
      </c>
      <c r="D442" s="391">
        <v>304.55000000000007</v>
      </c>
      <c r="E442" s="392"/>
      <c r="F442" s="392"/>
      <c r="G442" s="357" t="s">
        <v>73</v>
      </c>
      <c r="H442" s="358">
        <v>190204</v>
      </c>
      <c r="I442" s="197"/>
      <c r="J442" s="208"/>
      <c r="K442" s="206"/>
      <c r="L442" s="206"/>
    </row>
    <row r="443" spans="1:12" s="207" customFormat="1">
      <c r="A443" s="367" t="s">
        <v>874</v>
      </c>
      <c r="B443" s="368" t="s">
        <v>29</v>
      </c>
      <c r="C443" s="390"/>
      <c r="D443" s="391"/>
      <c r="E443" s="392"/>
      <c r="F443" s="392"/>
      <c r="G443" s="357"/>
      <c r="H443" s="358"/>
      <c r="I443" s="197"/>
      <c r="J443" s="208"/>
      <c r="K443" s="206"/>
      <c r="L443" s="206"/>
    </row>
    <row r="444" spans="1:12" s="207" customFormat="1" ht="42.75">
      <c r="A444" s="388" t="s">
        <v>1159</v>
      </c>
      <c r="B444" s="389" t="s">
        <v>1362</v>
      </c>
      <c r="C444" s="390" t="s">
        <v>14</v>
      </c>
      <c r="D444" s="391">
        <v>289.79999999999995</v>
      </c>
      <c r="E444" s="392"/>
      <c r="F444" s="392"/>
      <c r="G444" s="357" t="s">
        <v>73</v>
      </c>
      <c r="H444" s="358">
        <v>190303</v>
      </c>
      <c r="I444" s="197"/>
      <c r="J444" s="208"/>
      <c r="K444" s="206"/>
      <c r="L444" s="206"/>
    </row>
    <row r="445" spans="1:12" s="207" customFormat="1">
      <c r="A445" s="358"/>
      <c r="B445" s="358"/>
      <c r="C445" s="358"/>
      <c r="D445" s="358"/>
      <c r="E445" s="358"/>
      <c r="F445" s="358"/>
      <c r="G445" s="358"/>
      <c r="H445" s="358"/>
      <c r="I445" s="197"/>
      <c r="J445" s="208"/>
      <c r="K445" s="206"/>
      <c r="L445" s="206"/>
    </row>
    <row r="446" spans="1:12" s="207" customFormat="1">
      <c r="A446" s="360" t="s">
        <v>429</v>
      </c>
      <c r="B446" s="360" t="s">
        <v>429</v>
      </c>
      <c r="C446" s="360" t="s">
        <v>429</v>
      </c>
      <c r="D446" s="360"/>
      <c r="E446" s="360"/>
      <c r="F446" s="360"/>
      <c r="G446" s="360" t="s">
        <v>429</v>
      </c>
      <c r="H446" s="360" t="s">
        <v>429</v>
      </c>
      <c r="I446" s="197"/>
      <c r="J446" s="208"/>
      <c r="K446" s="206"/>
      <c r="L446" s="206"/>
    </row>
    <row r="447" spans="1:12" s="207" customFormat="1">
      <c r="A447" s="358" t="s">
        <v>429</v>
      </c>
      <c r="B447" s="358" t="s">
        <v>429</v>
      </c>
      <c r="C447" s="358" t="s">
        <v>429</v>
      </c>
      <c r="D447" s="358"/>
      <c r="E447" s="358"/>
      <c r="F447" s="358"/>
      <c r="G447" s="358" t="s">
        <v>429</v>
      </c>
      <c r="H447" s="358" t="s">
        <v>429</v>
      </c>
      <c r="I447" s="197"/>
      <c r="J447" s="208"/>
      <c r="K447" s="206"/>
      <c r="L447" s="206"/>
    </row>
    <row r="448" spans="1:12" s="207" customFormat="1">
      <c r="A448" s="362" t="s">
        <v>304</v>
      </c>
      <c r="B448" s="363" t="s">
        <v>45</v>
      </c>
      <c r="C448" s="364"/>
      <c r="D448" s="365"/>
      <c r="E448" s="365"/>
      <c r="F448" s="366"/>
      <c r="G448" s="355"/>
      <c r="H448" s="356" t="s">
        <v>429</v>
      </c>
      <c r="I448" s="197"/>
      <c r="J448" s="208"/>
      <c r="K448" s="206"/>
      <c r="L448" s="206"/>
    </row>
    <row r="449" spans="1:12" s="207" customFormat="1">
      <c r="A449" s="367" t="s">
        <v>462</v>
      </c>
      <c r="B449" s="368" t="s">
        <v>24</v>
      </c>
      <c r="C449" s="369"/>
      <c r="D449" s="370"/>
      <c r="E449" s="370"/>
      <c r="F449" s="370"/>
      <c r="G449" s="357"/>
      <c r="H449" s="358"/>
      <c r="I449" s="197"/>
      <c r="J449" s="208"/>
      <c r="K449" s="206"/>
      <c r="L449" s="206"/>
    </row>
    <row r="450" spans="1:12" s="207" customFormat="1" ht="28.5">
      <c r="A450" s="388" t="s">
        <v>1160</v>
      </c>
      <c r="B450" s="389" t="s">
        <v>738</v>
      </c>
      <c r="C450" s="390" t="s">
        <v>11</v>
      </c>
      <c r="D450" s="391">
        <v>190.84125</v>
      </c>
      <c r="E450" s="392"/>
      <c r="F450" s="392"/>
      <c r="G450" s="357" t="s">
        <v>73</v>
      </c>
      <c r="H450" s="358">
        <v>30101</v>
      </c>
      <c r="I450" s="197">
        <f>87.3</f>
        <v>87.3</v>
      </c>
      <c r="J450" s="208"/>
      <c r="K450" s="206"/>
      <c r="L450" s="206"/>
    </row>
    <row r="451" spans="1:12" s="207" customFormat="1" ht="28.5">
      <c r="A451" s="388" t="s">
        <v>1161</v>
      </c>
      <c r="B451" s="389" t="s">
        <v>1274</v>
      </c>
      <c r="C451" s="390" t="s">
        <v>11</v>
      </c>
      <c r="D451" s="391">
        <v>173.95425000000003</v>
      </c>
      <c r="E451" s="392"/>
      <c r="F451" s="392"/>
      <c r="G451" s="357" t="s">
        <v>73</v>
      </c>
      <c r="H451" s="358">
        <v>30201</v>
      </c>
      <c r="I451" s="197"/>
      <c r="J451" s="208"/>
      <c r="K451" s="206"/>
      <c r="L451" s="206"/>
    </row>
    <row r="452" spans="1:12" s="207" customFormat="1" ht="57">
      <c r="A452" s="388" t="s">
        <v>1162</v>
      </c>
      <c r="B452" s="389" t="s">
        <v>422</v>
      </c>
      <c r="C452" s="390" t="s">
        <v>11</v>
      </c>
      <c r="D452" s="391">
        <v>16.886999999999993</v>
      </c>
      <c r="E452" s="392"/>
      <c r="F452" s="392"/>
      <c r="G452" s="357" t="s">
        <v>401</v>
      </c>
      <c r="H452" s="358" t="s">
        <v>430</v>
      </c>
      <c r="I452" s="197"/>
      <c r="J452" s="208"/>
      <c r="K452" s="206"/>
      <c r="L452" s="206"/>
    </row>
    <row r="453" spans="1:12" s="207" customFormat="1">
      <c r="A453" s="367" t="s">
        <v>480</v>
      </c>
      <c r="B453" s="368" t="s">
        <v>475</v>
      </c>
      <c r="C453" s="390"/>
      <c r="D453" s="391"/>
      <c r="E453" s="392"/>
      <c r="F453" s="392"/>
      <c r="G453" s="357"/>
      <c r="H453" s="358"/>
      <c r="I453" s="197"/>
      <c r="J453" s="208"/>
      <c r="K453" s="206"/>
      <c r="L453" s="206"/>
    </row>
    <row r="454" spans="1:12" s="207" customFormat="1" ht="57">
      <c r="A454" s="388" t="s">
        <v>1163</v>
      </c>
      <c r="B454" s="389" t="s">
        <v>1275</v>
      </c>
      <c r="C454" s="390" t="s">
        <v>14</v>
      </c>
      <c r="D454" s="391">
        <v>406.69799999999998</v>
      </c>
      <c r="E454" s="392"/>
      <c r="F454" s="392"/>
      <c r="G454" s="357" t="s">
        <v>73</v>
      </c>
      <c r="H454" s="358">
        <v>40206</v>
      </c>
      <c r="I454" s="197"/>
      <c r="J454" s="208"/>
      <c r="K454" s="206"/>
      <c r="L454" s="206"/>
    </row>
    <row r="455" spans="1:12" s="207" customFormat="1" ht="57">
      <c r="A455" s="388" t="s">
        <v>1164</v>
      </c>
      <c r="B455" s="389" t="s">
        <v>1276</v>
      </c>
      <c r="C455" s="390" t="s">
        <v>11</v>
      </c>
      <c r="D455" s="391">
        <v>27.725100000000001</v>
      </c>
      <c r="E455" s="392"/>
      <c r="F455" s="392"/>
      <c r="G455" s="357" t="s">
        <v>73</v>
      </c>
      <c r="H455" s="358">
        <v>40240</v>
      </c>
      <c r="I455" s="197"/>
      <c r="J455" s="208"/>
      <c r="K455" s="206"/>
      <c r="L455" s="206"/>
    </row>
    <row r="456" spans="1:12" s="207" customFormat="1" ht="57">
      <c r="A456" s="388" t="s">
        <v>1165</v>
      </c>
      <c r="B456" s="389" t="s">
        <v>1277</v>
      </c>
      <c r="C456" s="390" t="s">
        <v>11</v>
      </c>
      <c r="D456" s="391">
        <v>2.031825</v>
      </c>
      <c r="E456" s="392"/>
      <c r="F456" s="392"/>
      <c r="G456" s="357" t="s">
        <v>73</v>
      </c>
      <c r="H456" s="358">
        <v>40231</v>
      </c>
      <c r="I456" s="197"/>
      <c r="J456" s="208"/>
      <c r="K456" s="206"/>
      <c r="L456" s="206"/>
    </row>
    <row r="457" spans="1:12" s="207" customFormat="1" ht="42.75">
      <c r="A457" s="388" t="s">
        <v>1166</v>
      </c>
      <c r="B457" s="389" t="s">
        <v>1282</v>
      </c>
      <c r="C457" s="390" t="s">
        <v>13</v>
      </c>
      <c r="D457" s="391">
        <v>2391.1552500000003</v>
      </c>
      <c r="E457" s="392"/>
      <c r="F457" s="392"/>
      <c r="G457" s="357" t="s">
        <v>73</v>
      </c>
      <c r="H457" s="358">
        <v>40328</v>
      </c>
      <c r="I457" s="197"/>
      <c r="J457" s="208"/>
      <c r="K457" s="206"/>
      <c r="L457" s="206"/>
    </row>
    <row r="458" spans="1:12" s="207" customFormat="1">
      <c r="A458" s="367" t="s">
        <v>481</v>
      </c>
      <c r="B458" s="368" t="s">
        <v>35</v>
      </c>
      <c r="C458" s="390"/>
      <c r="D458" s="391"/>
      <c r="E458" s="392"/>
      <c r="F458" s="392"/>
      <c r="G458" s="357"/>
      <c r="H458" s="358"/>
      <c r="I458" s="197"/>
      <c r="J458" s="208"/>
      <c r="K458" s="206"/>
      <c r="L458" s="206"/>
    </row>
    <row r="459" spans="1:12" s="207" customFormat="1" ht="28.5">
      <c r="A459" s="388" t="s">
        <v>1167</v>
      </c>
      <c r="B459" s="389" t="s">
        <v>1303</v>
      </c>
      <c r="C459" s="390" t="s">
        <v>14</v>
      </c>
      <c r="D459" s="391">
        <v>234.41</v>
      </c>
      <c r="E459" s="392"/>
      <c r="F459" s="392"/>
      <c r="G459" s="357" t="s">
        <v>73</v>
      </c>
      <c r="H459" s="358">
        <v>100203</v>
      </c>
      <c r="I459" s="197"/>
      <c r="J459" s="208"/>
      <c r="K459" s="206"/>
      <c r="L459" s="206"/>
    </row>
    <row r="460" spans="1:12" s="207" customFormat="1">
      <c r="A460" s="367" t="s">
        <v>1168</v>
      </c>
      <c r="B460" s="368" t="s">
        <v>478</v>
      </c>
      <c r="C460" s="390"/>
      <c r="D460" s="391"/>
      <c r="E460" s="392"/>
      <c r="F460" s="392"/>
      <c r="G460" s="357"/>
      <c r="H460" s="358"/>
      <c r="I460" s="197"/>
      <c r="J460" s="208"/>
      <c r="K460" s="206"/>
      <c r="L460" s="206"/>
    </row>
    <row r="461" spans="1:12" s="207" customFormat="1" ht="71.25">
      <c r="A461" s="388" t="s">
        <v>1169</v>
      </c>
      <c r="B461" s="389" t="s">
        <v>1363</v>
      </c>
      <c r="C461" s="390" t="s">
        <v>14</v>
      </c>
      <c r="D461" s="391">
        <v>180.33199999999999</v>
      </c>
      <c r="E461" s="391"/>
      <c r="F461" s="392"/>
      <c r="G461" s="357" t="s">
        <v>73</v>
      </c>
      <c r="H461" s="358">
        <v>50602</v>
      </c>
      <c r="I461" s="197"/>
      <c r="J461" s="208"/>
      <c r="K461" s="206"/>
      <c r="L461" s="206"/>
    </row>
    <row r="462" spans="1:12" s="207" customFormat="1">
      <c r="A462" s="367" t="s">
        <v>1170</v>
      </c>
      <c r="B462" s="368" t="s">
        <v>479</v>
      </c>
      <c r="C462" s="390"/>
      <c r="D462" s="391"/>
      <c r="E462" s="392"/>
      <c r="F462" s="392"/>
      <c r="G462" s="357"/>
      <c r="H462" s="358"/>
      <c r="I462" s="197"/>
      <c r="J462" s="208"/>
      <c r="K462" s="206"/>
      <c r="L462" s="206"/>
    </row>
    <row r="463" spans="1:12" s="207" customFormat="1" ht="42.75">
      <c r="A463" s="388" t="s">
        <v>1171</v>
      </c>
      <c r="B463" s="389" t="s">
        <v>1309</v>
      </c>
      <c r="C463" s="390" t="s">
        <v>14</v>
      </c>
      <c r="D463" s="391">
        <v>360.66399999999999</v>
      </c>
      <c r="E463" s="392"/>
      <c r="F463" s="392"/>
      <c r="G463" s="357" t="s">
        <v>73</v>
      </c>
      <c r="H463" s="358">
        <v>120101</v>
      </c>
      <c r="I463" s="197"/>
      <c r="J463" s="208"/>
      <c r="K463" s="206"/>
      <c r="L463" s="206"/>
    </row>
    <row r="464" spans="1:12" s="207" customFormat="1" ht="57">
      <c r="A464" s="388" t="s">
        <v>1172</v>
      </c>
      <c r="B464" s="389" t="s">
        <v>1311</v>
      </c>
      <c r="C464" s="390" t="s">
        <v>14</v>
      </c>
      <c r="D464" s="391">
        <v>360.66399999999999</v>
      </c>
      <c r="E464" s="392"/>
      <c r="F464" s="392"/>
      <c r="G464" s="357" t="s">
        <v>73</v>
      </c>
      <c r="H464" s="358">
        <v>120303</v>
      </c>
      <c r="I464" s="197"/>
      <c r="J464" s="208"/>
      <c r="K464" s="206"/>
      <c r="L464" s="206"/>
    </row>
    <row r="465" spans="1:12" s="207" customFormat="1" ht="57">
      <c r="A465" s="388" t="s">
        <v>1173</v>
      </c>
      <c r="B465" s="389" t="s">
        <v>1360</v>
      </c>
      <c r="C465" s="390" t="s">
        <v>14</v>
      </c>
      <c r="D465" s="391">
        <v>360.66399999999999</v>
      </c>
      <c r="E465" s="392"/>
      <c r="F465" s="392"/>
      <c r="G465" s="357" t="s">
        <v>73</v>
      </c>
      <c r="H465" s="358">
        <v>190106</v>
      </c>
      <c r="I465" s="197"/>
      <c r="J465" s="208"/>
      <c r="K465" s="206"/>
      <c r="L465" s="206"/>
    </row>
    <row r="466" spans="1:12" s="207" customFormat="1">
      <c r="A466" s="358"/>
      <c r="B466" s="358"/>
      <c r="C466" s="358"/>
      <c r="D466" s="358"/>
      <c r="E466" s="358"/>
      <c r="F466" s="358"/>
      <c r="G466" s="358"/>
      <c r="H466" s="358"/>
      <c r="I466" s="197"/>
      <c r="J466" s="208"/>
      <c r="K466" s="206"/>
      <c r="L466" s="206"/>
    </row>
    <row r="467" spans="1:12" s="207" customFormat="1">
      <c r="A467" s="360" t="s">
        <v>429</v>
      </c>
      <c r="B467" s="360" t="s">
        <v>429</v>
      </c>
      <c r="C467" s="360" t="s">
        <v>429</v>
      </c>
      <c r="D467" s="360"/>
      <c r="E467" s="360"/>
      <c r="F467" s="360"/>
      <c r="G467" s="360" t="s">
        <v>429</v>
      </c>
      <c r="H467" s="360" t="s">
        <v>429</v>
      </c>
      <c r="I467" s="197"/>
      <c r="J467" s="208"/>
      <c r="K467" s="206"/>
      <c r="L467" s="206"/>
    </row>
    <row r="468" spans="1:12" s="207" customFormat="1">
      <c r="A468" s="358"/>
      <c r="B468" s="358"/>
      <c r="C468" s="358"/>
      <c r="D468" s="358"/>
      <c r="E468" s="358"/>
      <c r="F468" s="358"/>
      <c r="G468" s="358"/>
      <c r="H468" s="358"/>
      <c r="I468" s="197"/>
      <c r="J468" s="208"/>
      <c r="K468" s="206"/>
      <c r="L468" s="206"/>
    </row>
    <row r="469" spans="1:12" s="207" customFormat="1">
      <c r="A469" s="362" t="s">
        <v>305</v>
      </c>
      <c r="B469" s="363" t="s">
        <v>468</v>
      </c>
      <c r="C469" s="364"/>
      <c r="D469" s="365"/>
      <c r="E469" s="365"/>
      <c r="F469" s="366"/>
      <c r="G469" s="355"/>
      <c r="H469" s="356" t="s">
        <v>429</v>
      </c>
      <c r="I469" s="197"/>
      <c r="J469" s="208"/>
      <c r="K469" s="206"/>
      <c r="L469" s="206"/>
    </row>
    <row r="470" spans="1:12" s="207" customFormat="1">
      <c r="A470" s="367" t="s">
        <v>473</v>
      </c>
      <c r="B470" s="368" t="s">
        <v>46</v>
      </c>
      <c r="C470" s="369"/>
      <c r="D470" s="370"/>
      <c r="E470" s="370"/>
      <c r="F470" s="370"/>
      <c r="G470" s="357"/>
      <c r="H470" s="358"/>
      <c r="I470" s="197"/>
      <c r="J470" s="208"/>
      <c r="K470" s="206"/>
      <c r="L470" s="206"/>
    </row>
    <row r="471" spans="1:12" s="207" customFormat="1" ht="57">
      <c r="A471" s="388" t="s">
        <v>1174</v>
      </c>
      <c r="B471" s="389" t="s">
        <v>1364</v>
      </c>
      <c r="C471" s="390" t="s">
        <v>15</v>
      </c>
      <c r="D471" s="391">
        <v>58.95</v>
      </c>
      <c r="E471" s="392"/>
      <c r="F471" s="392"/>
      <c r="G471" s="357" t="s">
        <v>73</v>
      </c>
      <c r="H471" s="358">
        <v>200202</v>
      </c>
      <c r="I471" s="197"/>
      <c r="J471" s="208"/>
      <c r="K471" s="206"/>
      <c r="L471" s="206"/>
    </row>
    <row r="472" spans="1:12" s="207" customFormat="1" ht="42.75">
      <c r="A472" s="388" t="s">
        <v>1175</v>
      </c>
      <c r="B472" s="403" t="s">
        <v>1365</v>
      </c>
      <c r="C472" s="390" t="s">
        <v>14</v>
      </c>
      <c r="D472" s="391">
        <v>17.420000000000016</v>
      </c>
      <c r="E472" s="392"/>
      <c r="F472" s="392"/>
      <c r="G472" s="357" t="s">
        <v>73</v>
      </c>
      <c r="H472" s="358">
        <v>200246</v>
      </c>
      <c r="I472" s="197"/>
      <c r="J472" s="208"/>
      <c r="K472" s="206"/>
      <c r="L472" s="206"/>
    </row>
    <row r="473" spans="1:12" s="207" customFormat="1" ht="42.75">
      <c r="A473" s="388" t="s">
        <v>1184</v>
      </c>
      <c r="B473" s="403" t="s">
        <v>1248</v>
      </c>
      <c r="C473" s="390" t="s">
        <v>17</v>
      </c>
      <c r="D473" s="391">
        <v>469.5</v>
      </c>
      <c r="E473" s="392"/>
      <c r="F473" s="392"/>
      <c r="G473" s="357" t="s">
        <v>401</v>
      </c>
      <c r="H473" s="358" t="s">
        <v>1249</v>
      </c>
      <c r="I473" s="197"/>
      <c r="J473" s="208"/>
      <c r="K473" s="206"/>
      <c r="L473" s="206"/>
    </row>
    <row r="474" spans="1:12" s="207" customFormat="1" ht="57">
      <c r="A474" s="388" t="s">
        <v>1184</v>
      </c>
      <c r="B474" s="389" t="s">
        <v>1366</v>
      </c>
      <c r="C474" s="390" t="s">
        <v>14</v>
      </c>
      <c r="D474" s="391">
        <v>268.05250000000001</v>
      </c>
      <c r="E474" s="392"/>
      <c r="F474" s="392"/>
      <c r="G474" s="357" t="s">
        <v>73</v>
      </c>
      <c r="H474" s="358">
        <v>200209</v>
      </c>
      <c r="I474" s="197"/>
      <c r="J474" s="208"/>
      <c r="K474" s="206"/>
      <c r="L474" s="206"/>
    </row>
    <row r="475" spans="1:12" s="207" customFormat="1" ht="57">
      <c r="A475" s="388" t="s">
        <v>1185</v>
      </c>
      <c r="B475" s="389" t="s">
        <v>1364</v>
      </c>
      <c r="C475" s="390" t="s">
        <v>15</v>
      </c>
      <c r="D475" s="391">
        <v>132.09</v>
      </c>
      <c r="E475" s="392"/>
      <c r="F475" s="392"/>
      <c r="G475" s="357" t="s">
        <v>73</v>
      </c>
      <c r="H475" s="358">
        <v>200202</v>
      </c>
      <c r="I475" s="197"/>
      <c r="J475" s="208"/>
      <c r="K475" s="206"/>
      <c r="L475" s="206"/>
    </row>
    <row r="476" spans="1:12" s="207" customFormat="1" ht="57">
      <c r="A476" s="388" t="s">
        <v>1186</v>
      </c>
      <c r="B476" s="389" t="s">
        <v>1367</v>
      </c>
      <c r="C476" s="390" t="s">
        <v>14</v>
      </c>
      <c r="D476" s="391">
        <v>52.04</v>
      </c>
      <c r="E476" s="392"/>
      <c r="F476" s="392"/>
      <c r="G476" s="357" t="s">
        <v>73</v>
      </c>
      <c r="H476" s="358">
        <v>200253</v>
      </c>
      <c r="I476" s="197"/>
      <c r="J476" s="208"/>
      <c r="K476" s="206"/>
      <c r="L476" s="206"/>
    </row>
    <row r="477" spans="1:12" s="207" customFormat="1" ht="42.75">
      <c r="A477" s="388" t="s">
        <v>1188</v>
      </c>
      <c r="B477" s="389" t="s">
        <v>1189</v>
      </c>
      <c r="C477" s="390" t="s">
        <v>14</v>
      </c>
      <c r="D477" s="391">
        <v>68.95</v>
      </c>
      <c r="E477" s="392"/>
      <c r="F477" s="392"/>
      <c r="G477" s="357" t="s">
        <v>401</v>
      </c>
      <c r="H477" s="358" t="s">
        <v>1190</v>
      </c>
      <c r="I477" s="197"/>
      <c r="J477" s="208"/>
      <c r="K477" s="206"/>
      <c r="L477" s="206"/>
    </row>
    <row r="478" spans="1:12" s="207" customFormat="1">
      <c r="A478" s="367" t="s">
        <v>474</v>
      </c>
      <c r="B478" s="368" t="s">
        <v>18</v>
      </c>
      <c r="C478" s="390"/>
      <c r="D478" s="391"/>
      <c r="E478" s="392"/>
      <c r="F478" s="392"/>
      <c r="G478" s="357"/>
      <c r="H478" s="358"/>
      <c r="I478" s="197"/>
      <c r="J478" s="208"/>
      <c r="K478" s="206"/>
      <c r="L478" s="206"/>
    </row>
    <row r="479" spans="1:12" s="207" customFormat="1" ht="28.5">
      <c r="A479" s="388" t="s">
        <v>1176</v>
      </c>
      <c r="B479" s="389" t="s">
        <v>1368</v>
      </c>
      <c r="C479" s="390" t="s">
        <v>11</v>
      </c>
      <c r="D479" s="391">
        <v>134.5</v>
      </c>
      <c r="E479" s="392"/>
      <c r="F479" s="392"/>
      <c r="G479" s="357" t="s">
        <v>73</v>
      </c>
      <c r="H479" s="358">
        <v>200305</v>
      </c>
      <c r="I479" s="197"/>
      <c r="J479" s="208"/>
      <c r="K479" s="206"/>
      <c r="L479" s="206"/>
    </row>
    <row r="480" spans="1:12" s="207" customFormat="1" ht="42.75">
      <c r="A480" s="388" t="s">
        <v>1177</v>
      </c>
      <c r="B480" s="389" t="s">
        <v>1369</v>
      </c>
      <c r="C480" s="390" t="s">
        <v>14</v>
      </c>
      <c r="D480" s="391">
        <v>134.5</v>
      </c>
      <c r="E480" s="392"/>
      <c r="F480" s="392"/>
      <c r="G480" s="357" t="s">
        <v>73</v>
      </c>
      <c r="H480" s="358">
        <v>200326</v>
      </c>
      <c r="I480" s="197"/>
      <c r="J480" s="208"/>
      <c r="K480" s="206"/>
      <c r="L480" s="206"/>
    </row>
    <row r="481" spans="1:14" s="207" customFormat="1" ht="85.5">
      <c r="A481" s="388" t="s">
        <v>1178</v>
      </c>
      <c r="B481" s="389" t="s">
        <v>585</v>
      </c>
      <c r="C481" s="390" t="s">
        <v>123</v>
      </c>
      <c r="D481" s="391">
        <v>5</v>
      </c>
      <c r="E481" s="392"/>
      <c r="F481" s="392"/>
      <c r="G481" s="357" t="s">
        <v>401</v>
      </c>
      <c r="H481" s="358" t="s">
        <v>463</v>
      </c>
      <c r="I481" s="197"/>
      <c r="J481" s="492"/>
      <c r="K481" s="492"/>
      <c r="L481" s="492"/>
      <c r="M481" s="492"/>
      <c r="N481" s="492"/>
    </row>
    <row r="482" spans="1:14" s="207" customFormat="1">
      <c r="A482" s="367" t="s">
        <v>476</v>
      </c>
      <c r="B482" s="368" t="s">
        <v>472</v>
      </c>
      <c r="C482" s="390"/>
      <c r="D482" s="391"/>
      <c r="E482" s="392"/>
      <c r="F482" s="392"/>
      <c r="G482" s="357"/>
      <c r="H482" s="358"/>
      <c r="I482" s="197"/>
      <c r="J482" s="208"/>
      <c r="K482" s="206"/>
      <c r="L482" s="206"/>
    </row>
    <row r="483" spans="1:14" s="207" customFormat="1" ht="28.5">
      <c r="A483" s="388" t="s">
        <v>1179</v>
      </c>
      <c r="B483" s="389" t="s">
        <v>1370</v>
      </c>
      <c r="C483" s="390" t="s">
        <v>14</v>
      </c>
      <c r="D483" s="391">
        <v>56.3</v>
      </c>
      <c r="E483" s="392"/>
      <c r="F483" s="392"/>
      <c r="G483" s="357" t="s">
        <v>73</v>
      </c>
      <c r="H483" s="358">
        <v>71107</v>
      </c>
      <c r="I483" s="197"/>
      <c r="J483" s="208"/>
      <c r="K483" s="206"/>
      <c r="L483" s="206"/>
    </row>
    <row r="484" spans="1:14" s="207" customFormat="1" ht="46.5" customHeight="1">
      <c r="A484" s="388" t="s">
        <v>1180</v>
      </c>
      <c r="B484" s="389" t="s">
        <v>1247</v>
      </c>
      <c r="C484" s="390" t="s">
        <v>14</v>
      </c>
      <c r="D484" s="391">
        <v>7.25</v>
      </c>
      <c r="E484" s="392"/>
      <c r="F484" s="392"/>
      <c r="G484" s="357" t="s">
        <v>73</v>
      </c>
      <c r="H484" s="358">
        <v>160713</v>
      </c>
      <c r="I484" s="197"/>
      <c r="J484" s="208"/>
      <c r="K484" s="206"/>
      <c r="L484" s="206"/>
    </row>
    <row r="485" spans="1:14" s="207" customFormat="1">
      <c r="A485" s="367" t="s">
        <v>477</v>
      </c>
      <c r="B485" s="368" t="s">
        <v>47</v>
      </c>
      <c r="C485" s="390"/>
      <c r="D485" s="391"/>
      <c r="E485" s="392"/>
      <c r="F485" s="392"/>
      <c r="G485" s="357"/>
      <c r="H485" s="358"/>
      <c r="I485" s="197"/>
      <c r="J485" s="208"/>
      <c r="K485" s="206"/>
      <c r="L485" s="206"/>
    </row>
    <row r="486" spans="1:14" s="207" customFormat="1" ht="42.75">
      <c r="A486" s="388" t="s">
        <v>1181</v>
      </c>
      <c r="B486" s="389" t="s">
        <v>1371</v>
      </c>
      <c r="C486" s="390" t="s">
        <v>15</v>
      </c>
      <c r="D486" s="391">
        <v>46.7</v>
      </c>
      <c r="E486" s="392"/>
      <c r="F486" s="392"/>
      <c r="G486" s="357" t="s">
        <v>73</v>
      </c>
      <c r="H486" s="358">
        <v>210304</v>
      </c>
      <c r="I486" s="197"/>
      <c r="J486" s="208"/>
      <c r="K486" s="206"/>
      <c r="L486" s="206"/>
    </row>
    <row r="487" spans="1:14" s="207" customFormat="1" ht="57">
      <c r="A487" s="388" t="s">
        <v>1182</v>
      </c>
      <c r="B487" s="389" t="s">
        <v>1372</v>
      </c>
      <c r="C487" s="390" t="s">
        <v>123</v>
      </c>
      <c r="D487" s="391">
        <v>1</v>
      </c>
      <c r="E487" s="392"/>
      <c r="F487" s="392"/>
      <c r="G487" s="357" t="s">
        <v>73</v>
      </c>
      <c r="H487" s="358">
        <v>200513</v>
      </c>
      <c r="I487" s="197"/>
      <c r="J487" s="208"/>
      <c r="K487" s="206"/>
      <c r="L487" s="206"/>
    </row>
    <row r="488" spans="1:14" s="207" customFormat="1" ht="28.5">
      <c r="A488" s="388" t="s">
        <v>1183</v>
      </c>
      <c r="B488" s="389" t="s">
        <v>1373</v>
      </c>
      <c r="C488" s="390" t="s">
        <v>15</v>
      </c>
      <c r="D488" s="391">
        <v>84.009999999999991</v>
      </c>
      <c r="E488" s="392"/>
      <c r="F488" s="392"/>
      <c r="G488" s="357" t="s">
        <v>73</v>
      </c>
      <c r="H488" s="358">
        <v>210322</v>
      </c>
      <c r="I488" s="197"/>
      <c r="J488" s="208"/>
      <c r="K488" s="206"/>
      <c r="L488" s="206"/>
    </row>
    <row r="489" spans="1:14" s="207" customFormat="1" ht="71.25">
      <c r="A489" s="388" t="s">
        <v>1187</v>
      </c>
      <c r="B489" s="389" t="s">
        <v>1374</v>
      </c>
      <c r="C489" s="390" t="s">
        <v>123</v>
      </c>
      <c r="D489" s="391">
        <v>1</v>
      </c>
      <c r="E489" s="392"/>
      <c r="F489" s="392"/>
      <c r="G489" s="357" t="s">
        <v>73</v>
      </c>
      <c r="H489" s="358">
        <v>200501</v>
      </c>
      <c r="I489" s="197"/>
      <c r="J489" s="208"/>
      <c r="K489" s="206"/>
      <c r="L489" s="206"/>
    </row>
    <row r="490" spans="1:14" s="207" customFormat="1" ht="71.25">
      <c r="A490" s="388" t="s">
        <v>1193</v>
      </c>
      <c r="B490" s="389" t="s">
        <v>1375</v>
      </c>
      <c r="C490" s="390" t="s">
        <v>123</v>
      </c>
      <c r="D490" s="391">
        <v>1</v>
      </c>
      <c r="E490" s="392"/>
      <c r="F490" s="392"/>
      <c r="G490" s="357" t="s">
        <v>73</v>
      </c>
      <c r="H490" s="358">
        <v>160208</v>
      </c>
      <c r="I490" s="197"/>
      <c r="J490" s="208"/>
      <c r="K490" s="206"/>
      <c r="L490" s="206"/>
    </row>
    <row r="491" spans="1:14" s="207" customFormat="1" ht="142.5">
      <c r="A491" s="388" t="s">
        <v>1230</v>
      </c>
      <c r="B491" s="389" t="s">
        <v>1245</v>
      </c>
      <c r="C491" s="390" t="s">
        <v>17</v>
      </c>
      <c r="D491" s="391">
        <v>1</v>
      </c>
      <c r="E491" s="392"/>
      <c r="F491" s="392"/>
      <c r="G491" s="357" t="s">
        <v>401</v>
      </c>
      <c r="H491" s="358" t="s">
        <v>1231</v>
      </c>
      <c r="I491" s="197"/>
      <c r="J491" s="208"/>
      <c r="K491" s="206"/>
      <c r="L491" s="206"/>
    </row>
    <row r="492" spans="1:14" s="207" customFormat="1" ht="28.5">
      <c r="A492" s="388" t="s">
        <v>1237</v>
      </c>
      <c r="B492" s="389" t="s">
        <v>1236</v>
      </c>
      <c r="C492" s="390" t="s">
        <v>123</v>
      </c>
      <c r="D492" s="391">
        <v>66</v>
      </c>
      <c r="E492" s="392"/>
      <c r="F492" s="392"/>
      <c r="G492" s="357" t="s">
        <v>401</v>
      </c>
      <c r="H492" s="358" t="s">
        <v>1238</v>
      </c>
      <c r="I492" s="197"/>
      <c r="J492" s="208"/>
      <c r="K492" s="206"/>
      <c r="L492" s="206"/>
    </row>
    <row r="493" spans="1:14" s="207" customFormat="1" ht="171">
      <c r="A493" s="388" t="s">
        <v>1239</v>
      </c>
      <c r="B493" s="389" t="s">
        <v>1244</v>
      </c>
      <c r="C493" s="390" t="s">
        <v>17</v>
      </c>
      <c r="D493" s="391">
        <v>1</v>
      </c>
      <c r="E493" s="392"/>
      <c r="F493" s="392"/>
      <c r="G493" s="357" t="s">
        <v>401</v>
      </c>
      <c r="H493" s="358" t="s">
        <v>1240</v>
      </c>
      <c r="I493" s="197"/>
      <c r="J493" s="208"/>
      <c r="K493" s="206"/>
      <c r="L493" s="206"/>
    </row>
    <row r="494" spans="1:14" s="207" customFormat="1" ht="171">
      <c r="A494" s="388" t="s">
        <v>1241</v>
      </c>
      <c r="B494" s="389" t="s">
        <v>1243</v>
      </c>
      <c r="C494" s="390" t="s">
        <v>17</v>
      </c>
      <c r="D494" s="391">
        <v>1</v>
      </c>
      <c r="E494" s="392"/>
      <c r="F494" s="392"/>
      <c r="G494" s="357" t="s">
        <v>401</v>
      </c>
      <c r="H494" s="358" t="s">
        <v>1242</v>
      </c>
      <c r="I494" s="197"/>
      <c r="J494" s="208"/>
      <c r="K494" s="206"/>
      <c r="L494" s="206"/>
    </row>
    <row r="495" spans="1:14" s="207" customFormat="1">
      <c r="A495" s="358"/>
      <c r="B495" s="358"/>
      <c r="C495" s="358"/>
      <c r="D495" s="358"/>
      <c r="E495" s="358"/>
      <c r="F495" s="358"/>
      <c r="G495" s="358"/>
      <c r="H495" s="358"/>
      <c r="I495" s="197"/>
      <c r="J495" s="208"/>
      <c r="K495" s="206"/>
      <c r="L495" s="206"/>
    </row>
    <row r="496" spans="1:14" s="207" customFormat="1">
      <c r="A496" s="360" t="s">
        <v>429</v>
      </c>
      <c r="B496" s="360" t="s">
        <v>429</v>
      </c>
      <c r="C496" s="360" t="s">
        <v>429</v>
      </c>
      <c r="D496" s="360"/>
      <c r="E496" s="360"/>
      <c r="F496" s="360"/>
      <c r="G496" s="360" t="s">
        <v>429</v>
      </c>
      <c r="H496" s="360" t="s">
        <v>429</v>
      </c>
      <c r="I496" s="197"/>
      <c r="J496" s="208"/>
      <c r="K496" s="206"/>
      <c r="L496" s="206"/>
    </row>
    <row r="497" spans="1:12">
      <c r="A497" s="358"/>
      <c r="B497" s="358"/>
      <c r="C497" s="358"/>
      <c r="D497" s="358"/>
      <c r="E497" s="358"/>
      <c r="F497" s="358"/>
      <c r="G497" s="358"/>
      <c r="H497" s="358"/>
    </row>
    <row r="498" spans="1:12">
      <c r="A498" s="362" t="s">
        <v>306</v>
      </c>
      <c r="B498" s="363" t="s">
        <v>467</v>
      </c>
      <c r="C498" s="364"/>
      <c r="D498" s="365"/>
      <c r="E498" s="365"/>
      <c r="F498" s="366"/>
      <c r="G498" s="355"/>
      <c r="H498" s="356" t="s">
        <v>429</v>
      </c>
      <c r="K498" s="206"/>
    </row>
    <row r="499" spans="1:12" s="407" customFormat="1" ht="57">
      <c r="A499" s="388" t="s">
        <v>469</v>
      </c>
      <c r="B499" s="403" t="s">
        <v>1376</v>
      </c>
      <c r="C499" s="404" t="s">
        <v>14</v>
      </c>
      <c r="D499" s="391">
        <v>355.78000000000003</v>
      </c>
      <c r="E499" s="391"/>
      <c r="F499" s="391"/>
      <c r="G499" s="357" t="s">
        <v>73</v>
      </c>
      <c r="H499" s="358">
        <v>71101</v>
      </c>
      <c r="I499" s="423"/>
      <c r="J499" s="424"/>
      <c r="K499" s="425"/>
      <c r="L499" s="426"/>
    </row>
    <row r="500" spans="1:12" ht="57">
      <c r="A500" s="422" t="s">
        <v>470</v>
      </c>
      <c r="B500" s="389" t="s">
        <v>1191</v>
      </c>
      <c r="C500" s="404" t="s">
        <v>123</v>
      </c>
      <c r="D500" s="391">
        <v>23</v>
      </c>
      <c r="E500" s="391"/>
      <c r="F500" s="391"/>
      <c r="G500" s="357" t="s">
        <v>401</v>
      </c>
      <c r="H500" s="358" t="s">
        <v>1192</v>
      </c>
      <c r="K500" s="206"/>
    </row>
    <row r="501" spans="1:12" ht="28.5">
      <c r="A501" s="422" t="s">
        <v>471</v>
      </c>
      <c r="B501" s="403" t="s">
        <v>1377</v>
      </c>
      <c r="C501" s="404" t="s">
        <v>14</v>
      </c>
      <c r="D501" s="391">
        <v>73.37</v>
      </c>
      <c r="E501" s="391"/>
      <c r="F501" s="392"/>
      <c r="G501" s="357" t="s">
        <v>73</v>
      </c>
      <c r="H501" s="358">
        <v>210210</v>
      </c>
      <c r="K501" s="206"/>
    </row>
    <row r="502" spans="1:12" ht="370.5">
      <c r="A502" s="422" t="s">
        <v>1228</v>
      </c>
      <c r="B502" s="389" t="s">
        <v>1227</v>
      </c>
      <c r="C502" s="390" t="s">
        <v>123</v>
      </c>
      <c r="D502" s="391">
        <v>1</v>
      </c>
      <c r="E502" s="391"/>
      <c r="F502" s="391"/>
      <c r="G502" s="357" t="s">
        <v>401</v>
      </c>
      <c r="H502" s="358" t="s">
        <v>1229</v>
      </c>
      <c r="K502" s="206"/>
    </row>
    <row r="503" spans="1:12">
      <c r="A503" s="358"/>
      <c r="B503" s="358"/>
      <c r="C503" s="358"/>
      <c r="D503" s="358"/>
      <c r="E503" s="358"/>
      <c r="F503" s="358"/>
      <c r="G503" s="358"/>
      <c r="H503" s="358"/>
    </row>
    <row r="504" spans="1:12">
      <c r="A504" s="359" t="s">
        <v>429</v>
      </c>
      <c r="B504" s="359" t="s">
        <v>429</v>
      </c>
      <c r="C504" s="359" t="s">
        <v>429</v>
      </c>
      <c r="D504" s="359"/>
      <c r="E504" s="359"/>
      <c r="F504" s="359"/>
      <c r="G504" s="359" t="s">
        <v>429</v>
      </c>
      <c r="H504" s="359" t="s">
        <v>429</v>
      </c>
    </row>
    <row r="505" spans="1:12">
      <c r="A505" s="358"/>
      <c r="B505" s="358"/>
      <c r="C505" s="358"/>
      <c r="D505" s="358"/>
      <c r="E505" s="358"/>
      <c r="F505" s="358"/>
      <c r="G505" s="358"/>
      <c r="H505" s="358"/>
    </row>
    <row r="506" spans="1:12">
      <c r="A506" s="362" t="s">
        <v>307</v>
      </c>
      <c r="B506" s="363" t="s">
        <v>586</v>
      </c>
      <c r="C506" s="364"/>
      <c r="D506" s="365"/>
      <c r="E506" s="365"/>
      <c r="F506" s="366"/>
      <c r="G506" s="355"/>
      <c r="H506" s="356"/>
    </row>
    <row r="507" spans="1:12">
      <c r="A507" s="388"/>
      <c r="B507" s="389"/>
      <c r="C507" s="390"/>
      <c r="D507" s="391"/>
      <c r="E507" s="392"/>
      <c r="F507" s="392"/>
      <c r="G507" s="358"/>
      <c r="H507" s="358"/>
    </row>
    <row r="508" spans="1:12" ht="85.5">
      <c r="A508" s="388" t="s">
        <v>1194</v>
      </c>
      <c r="B508" s="389" t="s">
        <v>1378</v>
      </c>
      <c r="C508" s="390" t="s">
        <v>14</v>
      </c>
      <c r="D508" s="391">
        <v>485</v>
      </c>
      <c r="E508" s="392"/>
      <c r="F508" s="392"/>
      <c r="G508" s="357" t="s">
        <v>73</v>
      </c>
      <c r="H508" s="358">
        <v>200702</v>
      </c>
    </row>
    <row r="509" spans="1:12" s="477" customFormat="1" ht="57">
      <c r="A509" s="388" t="s">
        <v>1195</v>
      </c>
      <c r="B509" s="403" t="s">
        <v>1379</v>
      </c>
      <c r="C509" s="404" t="s">
        <v>15</v>
      </c>
      <c r="D509" s="391">
        <v>292</v>
      </c>
      <c r="E509" s="391"/>
      <c r="F509" s="391"/>
      <c r="G509" s="357" t="s">
        <v>73</v>
      </c>
      <c r="H509" s="358">
        <v>200703</v>
      </c>
      <c r="I509" s="349"/>
      <c r="J509" s="350"/>
      <c r="K509" s="479"/>
      <c r="L509" s="479"/>
    </row>
    <row r="510" spans="1:12" s="477" customFormat="1" ht="57">
      <c r="A510" s="388" t="s">
        <v>1196</v>
      </c>
      <c r="B510" s="403" t="s">
        <v>1380</v>
      </c>
      <c r="C510" s="404" t="s">
        <v>14</v>
      </c>
      <c r="D510" s="391">
        <v>485</v>
      </c>
      <c r="E510" s="391"/>
      <c r="F510" s="391"/>
      <c r="G510" s="357" t="s">
        <v>73</v>
      </c>
      <c r="H510" s="358">
        <v>200704</v>
      </c>
      <c r="I510" s="349"/>
      <c r="J510" s="350"/>
      <c r="K510" s="479"/>
      <c r="L510" s="479"/>
    </row>
    <row r="511" spans="1:12" ht="28.5">
      <c r="A511" s="388" t="s">
        <v>1197</v>
      </c>
      <c r="B511" s="389" t="s">
        <v>1381</v>
      </c>
      <c r="C511" s="390" t="s">
        <v>123</v>
      </c>
      <c r="D511" s="391">
        <v>1</v>
      </c>
      <c r="E511" s="392"/>
      <c r="F511" s="392"/>
      <c r="G511" s="357" t="s">
        <v>73</v>
      </c>
      <c r="H511" s="358">
        <v>200705</v>
      </c>
    </row>
    <row r="512" spans="1:12" ht="42.75">
      <c r="A512" s="388" t="s">
        <v>1198</v>
      </c>
      <c r="B512" s="389" t="s">
        <v>1382</v>
      </c>
      <c r="C512" s="390" t="s">
        <v>123</v>
      </c>
      <c r="D512" s="391">
        <v>2</v>
      </c>
      <c r="E512" s="392"/>
      <c r="F512" s="392"/>
      <c r="G512" s="357" t="s">
        <v>73</v>
      </c>
      <c r="H512" s="358">
        <v>200706</v>
      </c>
    </row>
    <row r="513" spans="1:12" ht="42.75">
      <c r="A513" s="388" t="s">
        <v>1199</v>
      </c>
      <c r="B513" s="389" t="s">
        <v>1383</v>
      </c>
      <c r="C513" s="390" t="s">
        <v>123</v>
      </c>
      <c r="D513" s="391">
        <v>2</v>
      </c>
      <c r="E513" s="392"/>
      <c r="F513" s="392"/>
      <c r="G513" s="357" t="s">
        <v>73</v>
      </c>
      <c r="H513" s="358">
        <v>200707</v>
      </c>
    </row>
    <row r="514" spans="1:12" ht="57">
      <c r="A514" s="388" t="s">
        <v>1200</v>
      </c>
      <c r="B514" s="389" t="s">
        <v>1384</v>
      </c>
      <c r="C514" s="390" t="s">
        <v>123</v>
      </c>
      <c r="D514" s="391">
        <v>1</v>
      </c>
      <c r="E514" s="392"/>
      <c r="F514" s="392"/>
      <c r="G514" s="357" t="s">
        <v>73</v>
      </c>
      <c r="H514" s="358">
        <v>200708</v>
      </c>
    </row>
    <row r="515" spans="1:12" ht="28.5">
      <c r="A515" s="388" t="s">
        <v>1201</v>
      </c>
      <c r="B515" s="389" t="s">
        <v>1385</v>
      </c>
      <c r="C515" s="390" t="s">
        <v>123</v>
      </c>
      <c r="D515" s="391">
        <v>2</v>
      </c>
      <c r="E515" s="392"/>
      <c r="F515" s="392"/>
      <c r="G515" s="357" t="s">
        <v>73</v>
      </c>
      <c r="H515" s="358">
        <v>200709</v>
      </c>
    </row>
    <row r="516" spans="1:12" ht="71.25">
      <c r="A516" s="388" t="s">
        <v>1202</v>
      </c>
      <c r="B516" s="389" t="s">
        <v>1386</v>
      </c>
      <c r="C516" s="390" t="s">
        <v>14</v>
      </c>
      <c r="D516" s="391">
        <v>80.532000000000011</v>
      </c>
      <c r="E516" s="392"/>
      <c r="F516" s="392"/>
      <c r="G516" s="357" t="s">
        <v>73</v>
      </c>
      <c r="H516" s="358">
        <v>200711</v>
      </c>
    </row>
    <row r="517" spans="1:12">
      <c r="A517" s="388" t="s">
        <v>1203</v>
      </c>
      <c r="B517" s="389" t="s">
        <v>1387</v>
      </c>
      <c r="C517" s="390" t="s">
        <v>123</v>
      </c>
      <c r="D517" s="391">
        <v>2</v>
      </c>
      <c r="E517" s="392"/>
      <c r="F517" s="392"/>
      <c r="G517" s="357" t="s">
        <v>73</v>
      </c>
      <c r="H517" s="358">
        <v>200713</v>
      </c>
    </row>
    <row r="518" spans="1:12" ht="71.25">
      <c r="A518" s="388" t="s">
        <v>1204</v>
      </c>
      <c r="B518" s="389" t="s">
        <v>1388</v>
      </c>
      <c r="C518" s="390" t="s">
        <v>14</v>
      </c>
      <c r="D518" s="391">
        <v>507</v>
      </c>
      <c r="E518" s="392"/>
      <c r="F518" s="392"/>
      <c r="G518" s="357" t="s">
        <v>73</v>
      </c>
      <c r="H518" s="358">
        <v>200720</v>
      </c>
    </row>
    <row r="519" spans="1:12" s="477" customFormat="1" ht="28.5">
      <c r="A519" s="388" t="s">
        <v>1205</v>
      </c>
      <c r="B519" s="403" t="s">
        <v>1389</v>
      </c>
      <c r="C519" s="404" t="s">
        <v>14</v>
      </c>
      <c r="D519" s="391">
        <v>52.029999999999994</v>
      </c>
      <c r="E519" s="391"/>
      <c r="F519" s="391"/>
      <c r="G519" s="357" t="s">
        <v>73</v>
      </c>
      <c r="H519" s="358">
        <v>200721</v>
      </c>
      <c r="I519" s="349"/>
      <c r="J519" s="350"/>
      <c r="K519" s="479"/>
      <c r="L519" s="479"/>
    </row>
    <row r="520" spans="1:12" ht="71.25">
      <c r="A520" s="388" t="s">
        <v>1206</v>
      </c>
      <c r="B520" s="389" t="s">
        <v>1390</v>
      </c>
      <c r="C520" s="390" t="s">
        <v>14</v>
      </c>
      <c r="D520" s="391">
        <v>109.77000000000001</v>
      </c>
      <c r="E520" s="392"/>
      <c r="F520" s="392"/>
      <c r="G520" s="357" t="s">
        <v>73</v>
      </c>
      <c r="H520" s="358">
        <v>200728</v>
      </c>
    </row>
    <row r="521" spans="1:12">
      <c r="A521" s="388"/>
      <c r="B521" s="389"/>
      <c r="C521" s="390"/>
      <c r="D521" s="391"/>
      <c r="E521" s="392"/>
      <c r="F521" s="392"/>
      <c r="G521" s="357"/>
      <c r="H521" s="358"/>
    </row>
    <row r="522" spans="1:12">
      <c r="A522" s="450"/>
      <c r="B522" s="451"/>
      <c r="C522" s="452"/>
      <c r="D522" s="453"/>
      <c r="E522" s="453"/>
      <c r="F522" s="453"/>
      <c r="G522" s="454"/>
      <c r="H522" s="455"/>
    </row>
    <row r="523" spans="1:12">
      <c r="A523" s="388"/>
      <c r="B523" s="389"/>
      <c r="C523" s="390"/>
      <c r="D523" s="391"/>
      <c r="E523" s="392"/>
      <c r="F523" s="392"/>
      <c r="G523" s="357"/>
      <c r="H523" s="358"/>
    </row>
    <row r="524" spans="1:12" s="431" customFormat="1" ht="30">
      <c r="A524" s="362" t="s">
        <v>308</v>
      </c>
      <c r="B524" s="363" t="s">
        <v>589</v>
      </c>
      <c r="C524" s="364"/>
      <c r="D524" s="365"/>
      <c r="E524" s="365"/>
      <c r="F524" s="366"/>
      <c r="G524" s="355"/>
      <c r="H524" s="356"/>
      <c r="I524" s="428"/>
      <c r="J524" s="429"/>
      <c r="K524" s="430"/>
      <c r="L524" s="430"/>
    </row>
    <row r="525" spans="1:12" s="431" customFormat="1">
      <c r="A525" s="432" t="s">
        <v>1207</v>
      </c>
      <c r="B525" s="433" t="s">
        <v>38</v>
      </c>
      <c r="C525" s="434"/>
      <c r="D525" s="435"/>
      <c r="E525" s="436"/>
      <c r="F525" s="436"/>
      <c r="G525" s="437"/>
      <c r="H525" s="438"/>
      <c r="I525" s="428"/>
      <c r="J525" s="429"/>
      <c r="K525" s="430"/>
      <c r="L525" s="430"/>
    </row>
    <row r="526" spans="1:12" s="431" customFormat="1" ht="28.5">
      <c r="A526" s="439" t="s">
        <v>1208</v>
      </c>
      <c r="B526" s="440" t="s">
        <v>854</v>
      </c>
      <c r="C526" s="441" t="s">
        <v>15</v>
      </c>
      <c r="D526" s="442">
        <v>173.45</v>
      </c>
      <c r="E526" s="391"/>
      <c r="F526" s="442"/>
      <c r="G526" s="357" t="s">
        <v>73</v>
      </c>
      <c r="H526" s="358">
        <v>141216</v>
      </c>
      <c r="I526" s="428"/>
      <c r="J526" s="429"/>
      <c r="K526" s="430"/>
      <c r="L526" s="430"/>
    </row>
    <row r="527" spans="1:12" s="449" customFormat="1">
      <c r="A527" s="367" t="s">
        <v>1209</v>
      </c>
      <c r="B527" s="368" t="s">
        <v>590</v>
      </c>
      <c r="C527" s="443"/>
      <c r="D527" s="444"/>
      <c r="E527" s="391"/>
      <c r="F527" s="444"/>
      <c r="G527" s="445"/>
      <c r="H527" s="446"/>
      <c r="I527" s="428"/>
      <c r="J527" s="447"/>
      <c r="K527" s="448"/>
      <c r="L527" s="448"/>
    </row>
    <row r="528" spans="1:12" s="431" customFormat="1">
      <c r="A528" s="439" t="s">
        <v>1210</v>
      </c>
      <c r="B528" s="440" t="s">
        <v>855</v>
      </c>
      <c r="C528" s="441" t="s">
        <v>123</v>
      </c>
      <c r="D528" s="442">
        <v>6</v>
      </c>
      <c r="E528" s="391"/>
      <c r="F528" s="442"/>
      <c r="G528" s="357" t="s">
        <v>73</v>
      </c>
      <c r="H528" s="358">
        <v>170325</v>
      </c>
      <c r="I528" s="428"/>
      <c r="J528" s="429"/>
      <c r="K528" s="430"/>
      <c r="L528" s="430"/>
    </row>
    <row r="529" spans="1:12" s="431" customFormat="1" ht="28.5">
      <c r="A529" s="439" t="s">
        <v>1211</v>
      </c>
      <c r="B529" s="440" t="s">
        <v>856</v>
      </c>
      <c r="C529" s="441" t="s">
        <v>123</v>
      </c>
      <c r="D529" s="442">
        <v>2</v>
      </c>
      <c r="E529" s="391"/>
      <c r="F529" s="442"/>
      <c r="G529" s="357" t="s">
        <v>73</v>
      </c>
      <c r="H529" s="358">
        <v>170338</v>
      </c>
      <c r="I529" s="428"/>
      <c r="J529" s="429"/>
      <c r="K529" s="430"/>
      <c r="L529" s="430"/>
    </row>
    <row r="530" spans="1:12" s="449" customFormat="1">
      <c r="A530" s="367" t="s">
        <v>1212</v>
      </c>
      <c r="B530" s="368" t="s">
        <v>592</v>
      </c>
      <c r="C530" s="443"/>
      <c r="D530" s="444"/>
      <c r="E530" s="391"/>
      <c r="F530" s="444"/>
      <c r="G530" s="445"/>
      <c r="H530" s="446"/>
      <c r="I530" s="428"/>
      <c r="J530" s="447"/>
      <c r="K530" s="448"/>
      <c r="L530" s="448"/>
    </row>
    <row r="531" spans="1:12" s="431" customFormat="1" ht="71.25">
      <c r="A531" s="439" t="s">
        <v>1213</v>
      </c>
      <c r="B531" s="440" t="s">
        <v>857</v>
      </c>
      <c r="C531" s="441" t="s">
        <v>123</v>
      </c>
      <c r="D531" s="442">
        <v>5</v>
      </c>
      <c r="E531" s="391"/>
      <c r="F531" s="442"/>
      <c r="G531" s="357" t="s">
        <v>73</v>
      </c>
      <c r="H531" s="358">
        <v>160602</v>
      </c>
      <c r="I531" s="428"/>
      <c r="J531" s="429"/>
      <c r="K531" s="430"/>
      <c r="L531" s="430"/>
    </row>
    <row r="532" spans="1:12" s="431" customFormat="1" ht="57">
      <c r="A532" s="439" t="s">
        <v>1214</v>
      </c>
      <c r="B532" s="440" t="s">
        <v>858</v>
      </c>
      <c r="C532" s="441" t="s">
        <v>123</v>
      </c>
      <c r="D532" s="442">
        <v>1</v>
      </c>
      <c r="E532" s="391"/>
      <c r="F532" s="442"/>
      <c r="G532" s="357" t="s">
        <v>73</v>
      </c>
      <c r="H532" s="358">
        <v>160603</v>
      </c>
      <c r="I532" s="428"/>
      <c r="J532" s="429"/>
      <c r="K532" s="430"/>
      <c r="L532" s="430"/>
    </row>
    <row r="533" spans="1:12" s="431" customFormat="1" ht="57">
      <c r="A533" s="439" t="s">
        <v>1215</v>
      </c>
      <c r="B533" s="440" t="s">
        <v>859</v>
      </c>
      <c r="C533" s="441" t="s">
        <v>123</v>
      </c>
      <c r="D533" s="442">
        <v>9</v>
      </c>
      <c r="E533" s="391"/>
      <c r="F533" s="442"/>
      <c r="G533" s="357" t="s">
        <v>73</v>
      </c>
      <c r="H533" s="358">
        <v>160604</v>
      </c>
      <c r="I533" s="428"/>
      <c r="J533" s="429"/>
      <c r="K533" s="430"/>
      <c r="L533" s="430"/>
    </row>
    <row r="534" spans="1:12" s="431" customFormat="1" ht="42.75">
      <c r="A534" s="439" t="s">
        <v>1216</v>
      </c>
      <c r="B534" s="440" t="s">
        <v>860</v>
      </c>
      <c r="C534" s="441" t="s">
        <v>123</v>
      </c>
      <c r="D534" s="442">
        <v>7</v>
      </c>
      <c r="E534" s="391"/>
      <c r="F534" s="442"/>
      <c r="G534" s="357" t="s">
        <v>73</v>
      </c>
      <c r="H534" s="358">
        <v>160605</v>
      </c>
      <c r="I534" s="428"/>
      <c r="J534" s="429"/>
      <c r="K534" s="430"/>
      <c r="L534" s="430"/>
    </row>
    <row r="535" spans="1:12" s="431" customFormat="1" ht="42.75">
      <c r="A535" s="439" t="s">
        <v>1217</v>
      </c>
      <c r="B535" s="440" t="s">
        <v>861</v>
      </c>
      <c r="C535" s="441" t="s">
        <v>123</v>
      </c>
      <c r="D535" s="442">
        <v>4</v>
      </c>
      <c r="E535" s="391"/>
      <c r="F535" s="442"/>
      <c r="G535" s="357" t="s">
        <v>73</v>
      </c>
      <c r="H535" s="358">
        <v>160606</v>
      </c>
      <c r="I535" s="428"/>
      <c r="J535" s="429"/>
      <c r="K535" s="430"/>
      <c r="L535" s="430"/>
    </row>
    <row r="536" spans="1:12" s="431" customFormat="1" ht="71.25">
      <c r="A536" s="439" t="s">
        <v>1218</v>
      </c>
      <c r="B536" s="440" t="s">
        <v>862</v>
      </c>
      <c r="C536" s="441" t="s">
        <v>123</v>
      </c>
      <c r="D536" s="442">
        <v>32</v>
      </c>
      <c r="E536" s="391"/>
      <c r="F536" s="442"/>
      <c r="G536" s="357" t="s">
        <v>73</v>
      </c>
      <c r="H536" s="358">
        <v>160608</v>
      </c>
      <c r="I536" s="428"/>
      <c r="J536" s="429"/>
      <c r="K536" s="430"/>
      <c r="L536" s="430"/>
    </row>
    <row r="537" spans="1:12" s="449" customFormat="1">
      <c r="A537" s="367" t="s">
        <v>1219</v>
      </c>
      <c r="B537" s="368" t="s">
        <v>595</v>
      </c>
      <c r="C537" s="443"/>
      <c r="D537" s="444"/>
      <c r="E537" s="488"/>
      <c r="F537" s="444"/>
      <c r="G537" s="445"/>
      <c r="H537" s="446"/>
      <c r="I537" s="428"/>
      <c r="J537" s="447"/>
      <c r="K537" s="448"/>
      <c r="L537" s="448"/>
    </row>
    <row r="538" spans="1:12" s="431" customFormat="1" ht="28.5">
      <c r="A538" s="439" t="s">
        <v>1220</v>
      </c>
      <c r="B538" s="440" t="s">
        <v>863</v>
      </c>
      <c r="C538" s="441" t="s">
        <v>123</v>
      </c>
      <c r="D538" s="442">
        <v>1</v>
      </c>
      <c r="E538" s="391"/>
      <c r="F538" s="442"/>
      <c r="G538" s="357" t="s">
        <v>73</v>
      </c>
      <c r="H538" s="358">
        <v>180301</v>
      </c>
      <c r="I538" s="428"/>
      <c r="J538" s="429"/>
      <c r="K538" s="430"/>
      <c r="L538" s="430"/>
    </row>
    <row r="539" spans="1:12" s="431" customFormat="1">
      <c r="A539" s="439" t="s">
        <v>1221</v>
      </c>
      <c r="B539" s="389" t="s">
        <v>1391</v>
      </c>
      <c r="C539" s="390" t="s">
        <v>123</v>
      </c>
      <c r="D539" s="391">
        <v>1</v>
      </c>
      <c r="E539" s="391"/>
      <c r="F539" s="392"/>
      <c r="G539" s="357" t="s">
        <v>73</v>
      </c>
      <c r="H539" s="358">
        <v>180302</v>
      </c>
      <c r="I539" s="428"/>
      <c r="J539" s="429"/>
      <c r="K539" s="430"/>
      <c r="L539" s="430"/>
    </row>
    <row r="540" spans="1:12" s="431" customFormat="1" ht="71.25">
      <c r="A540" s="439" t="s">
        <v>1222</v>
      </c>
      <c r="B540" s="440" t="s">
        <v>864</v>
      </c>
      <c r="C540" s="441" t="s">
        <v>17</v>
      </c>
      <c r="D540" s="442">
        <v>1</v>
      </c>
      <c r="E540" s="391"/>
      <c r="F540" s="442"/>
      <c r="G540" s="357" t="s">
        <v>370</v>
      </c>
      <c r="H540" s="358" t="s">
        <v>584</v>
      </c>
      <c r="I540" s="428"/>
      <c r="J540" s="429"/>
      <c r="K540" s="430"/>
      <c r="L540" s="430"/>
    </row>
    <row r="541" spans="1:12" s="431" customFormat="1">
      <c r="A541" s="485"/>
      <c r="B541" s="486"/>
      <c r="C541" s="487"/>
      <c r="D541" s="435"/>
      <c r="E541" s="489"/>
      <c r="F541" s="435"/>
      <c r="G541" s="437"/>
      <c r="H541" s="438"/>
      <c r="I541" s="428"/>
      <c r="J541" s="429"/>
      <c r="K541" s="430"/>
      <c r="L541" s="430"/>
    </row>
    <row r="542" spans="1:12" s="431" customFormat="1">
      <c r="A542" s="450"/>
      <c r="B542" s="451"/>
      <c r="C542" s="452"/>
      <c r="D542" s="453"/>
      <c r="E542" s="453"/>
      <c r="F542" s="453"/>
      <c r="G542" s="454"/>
      <c r="H542" s="455"/>
      <c r="I542" s="428"/>
      <c r="J542" s="429"/>
      <c r="K542" s="430"/>
      <c r="L542" s="430"/>
    </row>
    <row r="543" spans="1:12">
      <c r="A543" s="388"/>
      <c r="B543" s="389"/>
      <c r="C543" s="390"/>
      <c r="D543" s="391"/>
      <c r="E543" s="392"/>
      <c r="F543" s="392"/>
      <c r="G543" s="357"/>
      <c r="H543" s="358"/>
    </row>
    <row r="544" spans="1:12" s="431" customFormat="1">
      <c r="A544" s="362" t="s">
        <v>309</v>
      </c>
      <c r="B544" s="363" t="s">
        <v>466</v>
      </c>
      <c r="C544" s="364"/>
      <c r="D544" s="365"/>
      <c r="E544" s="365"/>
      <c r="F544" s="366"/>
      <c r="G544" s="355"/>
      <c r="H544" s="356" t="s">
        <v>429</v>
      </c>
      <c r="I544" s="428"/>
      <c r="J544" s="429"/>
      <c r="K544" s="430"/>
      <c r="L544" s="430"/>
    </row>
    <row r="545" spans="1:12" s="431" customFormat="1">
      <c r="A545" s="388" t="s">
        <v>465</v>
      </c>
      <c r="B545" s="389" t="s">
        <v>1392</v>
      </c>
      <c r="C545" s="390" t="s">
        <v>14</v>
      </c>
      <c r="D545" s="391">
        <v>3502.04</v>
      </c>
      <c r="E545" s="392"/>
      <c r="F545" s="392"/>
      <c r="G545" s="357" t="s">
        <v>73</v>
      </c>
      <c r="H545" s="358">
        <v>200401</v>
      </c>
      <c r="I545" s="428"/>
      <c r="J545" s="429"/>
      <c r="K545" s="430"/>
      <c r="L545" s="430"/>
    </row>
    <row r="546" spans="1:12" s="431" customFormat="1">
      <c r="A546" s="358"/>
      <c r="B546" s="358"/>
      <c r="C546" s="358"/>
      <c r="D546" s="358"/>
      <c r="E546" s="358"/>
      <c r="F546" s="358"/>
      <c r="G546" s="358"/>
      <c r="H546" s="358"/>
      <c r="I546" s="428"/>
      <c r="J546" s="429"/>
      <c r="K546" s="430"/>
      <c r="L546" s="430"/>
    </row>
    <row r="547" spans="1:12" s="431" customFormat="1">
      <c r="A547" s="359" t="s">
        <v>429</v>
      </c>
      <c r="B547" s="359" t="s">
        <v>429</v>
      </c>
      <c r="C547" s="359" t="s">
        <v>429</v>
      </c>
      <c r="D547" s="359"/>
      <c r="E547" s="359"/>
      <c r="F547" s="359"/>
      <c r="G547" s="359" t="s">
        <v>429</v>
      </c>
      <c r="H547" s="359" t="s">
        <v>429</v>
      </c>
      <c r="I547" s="428"/>
      <c r="J547" s="429"/>
      <c r="K547" s="430"/>
      <c r="L547" s="430"/>
    </row>
    <row r="549" spans="1:12">
      <c r="A549" s="393"/>
      <c r="B549" s="394" t="s">
        <v>310</v>
      </c>
      <c r="C549" s="395"/>
      <c r="D549" s="396"/>
      <c r="E549" s="396"/>
      <c r="F549" s="397"/>
      <c r="G549" s="398"/>
      <c r="H549" s="399"/>
    </row>
    <row r="552" spans="1:12">
      <c r="F552" s="209"/>
    </row>
    <row r="554" spans="1:12">
      <c r="F554" s="209"/>
    </row>
  </sheetData>
  <mergeCells count="14">
    <mergeCell ref="E6:H6"/>
    <mergeCell ref="A1:F1"/>
    <mergeCell ref="A2:F2"/>
    <mergeCell ref="A4:D4"/>
    <mergeCell ref="A5:D5"/>
    <mergeCell ref="E3:H3"/>
    <mergeCell ref="E4:H4"/>
    <mergeCell ref="E5:H5"/>
    <mergeCell ref="E7:H7"/>
    <mergeCell ref="I171:N171"/>
    <mergeCell ref="I172:N172"/>
    <mergeCell ref="J481:N481"/>
    <mergeCell ref="J9:K9"/>
    <mergeCell ref="A8:H8"/>
  </mergeCells>
  <printOptions horizontalCentered="1" gridLines="1"/>
  <pageMargins left="0.6692913385826772" right="0.11811023622047245" top="0.39370078740157483" bottom="0.55118110236220474" header="0.31496062992125984" footer="0.19685039370078741"/>
  <pageSetup paperSize="9" scale="55" orientation="portrait" r:id="rId1"/>
  <headerFooter alignWithMargins="0">
    <oddFooter>&amp;CPágina &amp;P de &amp;N&amp;R
MARLOS REIS  ENGº CIVIL  CREA-RJ 181528/D
DAN ENGENHARIA PROJETOS E CONSULTORIA LTDA</oddFooter>
  </headerFooter>
  <drawing r:id="rId2"/>
</worksheet>
</file>

<file path=xl/worksheets/sheet10.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379</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SDAI-</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SDAI-</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11.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A12" sqref="A12:XFD18"/>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380</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SEG-</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SEG-</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12.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A12" sqref="A12:XFD18"/>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381</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SPDA-</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SPDA-</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13.xml><?xml version="1.0" encoding="utf-8"?>
<worksheet xmlns="http://schemas.openxmlformats.org/spreadsheetml/2006/main" xmlns:r="http://schemas.openxmlformats.org/officeDocument/2006/relationships">
  <dimension ref="A1:O106"/>
  <sheetViews>
    <sheetView view="pageBreakPreview" zoomScale="80" zoomScaleNormal="90" zoomScaleSheetLayoutView="80" workbookViewId="0">
      <selection activeCell="L38" sqref="L38"/>
    </sheetView>
  </sheetViews>
  <sheetFormatPr defaultRowHeight="12.75"/>
  <cols>
    <col min="1" max="1" width="9" style="34" customWidth="1"/>
    <col min="2" max="2" width="13.85546875" style="34" customWidth="1"/>
    <col min="3" max="3" width="11.42578125" style="61" customWidth="1"/>
    <col min="4" max="5" width="14.28515625" style="61" customWidth="1"/>
    <col min="6" max="6" width="12.85546875" style="34" customWidth="1"/>
    <col min="7" max="7" width="1.28515625" style="34" customWidth="1"/>
    <col min="8" max="8" width="3" style="34" customWidth="1"/>
    <col min="9" max="9" width="5" style="34" customWidth="1"/>
    <col min="10" max="10" width="29.85546875" style="34" customWidth="1"/>
    <col min="11" max="11" width="16" style="34" bestFit="1" customWidth="1"/>
    <col min="12" max="12" width="18.7109375" style="34" customWidth="1"/>
    <col min="13" max="13" width="11.140625" style="66" bestFit="1" customWidth="1"/>
    <col min="14" max="14" width="10.5703125" style="34" bestFit="1" customWidth="1"/>
    <col min="15" max="15" width="13.5703125" style="34" customWidth="1"/>
    <col min="16" max="256" width="9.140625" style="34"/>
    <col min="257" max="257" width="9" style="34" customWidth="1"/>
    <col min="258" max="258" width="13.85546875" style="34" customWidth="1"/>
    <col min="259" max="259" width="11.42578125" style="34" customWidth="1"/>
    <col min="260" max="261" width="14.28515625" style="34" customWidth="1"/>
    <col min="262" max="262" width="12.85546875" style="34" customWidth="1"/>
    <col min="263" max="263" width="1.28515625" style="34" customWidth="1"/>
    <col min="264" max="264" width="3" style="34" customWidth="1"/>
    <col min="265" max="265" width="5" style="34" customWidth="1"/>
    <col min="266" max="266" width="29.85546875" style="34" customWidth="1"/>
    <col min="267" max="267" width="16" style="34" bestFit="1" customWidth="1"/>
    <col min="268" max="268" width="18.7109375" style="34" customWidth="1"/>
    <col min="269" max="269" width="11.140625" style="34" bestFit="1" customWidth="1"/>
    <col min="270" max="270" width="10.5703125" style="34" bestFit="1" customWidth="1"/>
    <col min="271" max="271" width="13.5703125" style="34" customWidth="1"/>
    <col min="272" max="512" width="9.140625" style="34"/>
    <col min="513" max="513" width="9" style="34" customWidth="1"/>
    <col min="514" max="514" width="13.85546875" style="34" customWidth="1"/>
    <col min="515" max="515" width="11.42578125" style="34" customWidth="1"/>
    <col min="516" max="517" width="14.28515625" style="34" customWidth="1"/>
    <col min="518" max="518" width="12.85546875" style="34" customWidth="1"/>
    <col min="519" max="519" width="1.28515625" style="34" customWidth="1"/>
    <col min="520" max="520" width="3" style="34" customWidth="1"/>
    <col min="521" max="521" width="5" style="34" customWidth="1"/>
    <col min="522" max="522" width="29.85546875" style="34" customWidth="1"/>
    <col min="523" max="523" width="16" style="34" bestFit="1" customWidth="1"/>
    <col min="524" max="524" width="18.7109375" style="34" customWidth="1"/>
    <col min="525" max="525" width="11.140625" style="34" bestFit="1" customWidth="1"/>
    <col min="526" max="526" width="10.5703125" style="34" bestFit="1" customWidth="1"/>
    <col min="527" max="527" width="13.5703125" style="34" customWidth="1"/>
    <col min="528" max="768" width="9.140625" style="34"/>
    <col min="769" max="769" width="9" style="34" customWidth="1"/>
    <col min="770" max="770" width="13.85546875" style="34" customWidth="1"/>
    <col min="771" max="771" width="11.42578125" style="34" customWidth="1"/>
    <col min="772" max="773" width="14.28515625" style="34" customWidth="1"/>
    <col min="774" max="774" width="12.85546875" style="34" customWidth="1"/>
    <col min="775" max="775" width="1.28515625" style="34" customWidth="1"/>
    <col min="776" max="776" width="3" style="34" customWidth="1"/>
    <col min="777" max="777" width="5" style="34" customWidth="1"/>
    <col min="778" max="778" width="29.85546875" style="34" customWidth="1"/>
    <col min="779" max="779" width="16" style="34" bestFit="1" customWidth="1"/>
    <col min="780" max="780" width="18.7109375" style="34" customWidth="1"/>
    <col min="781" max="781" width="11.140625" style="34" bestFit="1" customWidth="1"/>
    <col min="782" max="782" width="10.5703125" style="34" bestFit="1" customWidth="1"/>
    <col min="783" max="783" width="13.5703125" style="34" customWidth="1"/>
    <col min="784" max="1024" width="9.140625" style="34"/>
    <col min="1025" max="1025" width="9" style="34" customWidth="1"/>
    <col min="1026" max="1026" width="13.85546875" style="34" customWidth="1"/>
    <col min="1027" max="1027" width="11.42578125" style="34" customWidth="1"/>
    <col min="1028" max="1029" width="14.28515625" style="34" customWidth="1"/>
    <col min="1030" max="1030" width="12.85546875" style="34" customWidth="1"/>
    <col min="1031" max="1031" width="1.28515625" style="34" customWidth="1"/>
    <col min="1032" max="1032" width="3" style="34" customWidth="1"/>
    <col min="1033" max="1033" width="5" style="34" customWidth="1"/>
    <col min="1034" max="1034" width="29.85546875" style="34" customWidth="1"/>
    <col min="1035" max="1035" width="16" style="34" bestFit="1" customWidth="1"/>
    <col min="1036" max="1036" width="18.7109375" style="34" customWidth="1"/>
    <col min="1037" max="1037" width="11.140625" style="34" bestFit="1" customWidth="1"/>
    <col min="1038" max="1038" width="10.5703125" style="34" bestFit="1" customWidth="1"/>
    <col min="1039" max="1039" width="13.5703125" style="34" customWidth="1"/>
    <col min="1040" max="1280" width="9.140625" style="34"/>
    <col min="1281" max="1281" width="9" style="34" customWidth="1"/>
    <col min="1282" max="1282" width="13.85546875" style="34" customWidth="1"/>
    <col min="1283" max="1283" width="11.42578125" style="34" customWidth="1"/>
    <col min="1284" max="1285" width="14.28515625" style="34" customWidth="1"/>
    <col min="1286" max="1286" width="12.85546875" style="34" customWidth="1"/>
    <col min="1287" max="1287" width="1.28515625" style="34" customWidth="1"/>
    <col min="1288" max="1288" width="3" style="34" customWidth="1"/>
    <col min="1289" max="1289" width="5" style="34" customWidth="1"/>
    <col min="1290" max="1290" width="29.85546875" style="34" customWidth="1"/>
    <col min="1291" max="1291" width="16" style="34" bestFit="1" customWidth="1"/>
    <col min="1292" max="1292" width="18.7109375" style="34" customWidth="1"/>
    <col min="1293" max="1293" width="11.140625" style="34" bestFit="1" customWidth="1"/>
    <col min="1294" max="1294" width="10.5703125" style="34" bestFit="1" customWidth="1"/>
    <col min="1295" max="1295" width="13.5703125" style="34" customWidth="1"/>
    <col min="1296" max="1536" width="9.140625" style="34"/>
    <col min="1537" max="1537" width="9" style="34" customWidth="1"/>
    <col min="1538" max="1538" width="13.85546875" style="34" customWidth="1"/>
    <col min="1539" max="1539" width="11.42578125" style="34" customWidth="1"/>
    <col min="1540" max="1541" width="14.28515625" style="34" customWidth="1"/>
    <col min="1542" max="1542" width="12.85546875" style="34" customWidth="1"/>
    <col min="1543" max="1543" width="1.28515625" style="34" customWidth="1"/>
    <col min="1544" max="1544" width="3" style="34" customWidth="1"/>
    <col min="1545" max="1545" width="5" style="34" customWidth="1"/>
    <col min="1546" max="1546" width="29.85546875" style="34" customWidth="1"/>
    <col min="1547" max="1547" width="16" style="34" bestFit="1" customWidth="1"/>
    <col min="1548" max="1548" width="18.7109375" style="34" customWidth="1"/>
    <col min="1549" max="1549" width="11.140625" style="34" bestFit="1" customWidth="1"/>
    <col min="1550" max="1550" width="10.5703125" style="34" bestFit="1" customWidth="1"/>
    <col min="1551" max="1551" width="13.5703125" style="34" customWidth="1"/>
    <col min="1552" max="1792" width="9.140625" style="34"/>
    <col min="1793" max="1793" width="9" style="34" customWidth="1"/>
    <col min="1794" max="1794" width="13.85546875" style="34" customWidth="1"/>
    <col min="1795" max="1795" width="11.42578125" style="34" customWidth="1"/>
    <col min="1796" max="1797" width="14.28515625" style="34" customWidth="1"/>
    <col min="1798" max="1798" width="12.85546875" style="34" customWidth="1"/>
    <col min="1799" max="1799" width="1.28515625" style="34" customWidth="1"/>
    <col min="1800" max="1800" width="3" style="34" customWidth="1"/>
    <col min="1801" max="1801" width="5" style="34" customWidth="1"/>
    <col min="1802" max="1802" width="29.85546875" style="34" customWidth="1"/>
    <col min="1803" max="1803" width="16" style="34" bestFit="1" customWidth="1"/>
    <col min="1804" max="1804" width="18.7109375" style="34" customWidth="1"/>
    <col min="1805" max="1805" width="11.140625" style="34" bestFit="1" customWidth="1"/>
    <col min="1806" max="1806" width="10.5703125" style="34" bestFit="1" customWidth="1"/>
    <col min="1807" max="1807" width="13.5703125" style="34" customWidth="1"/>
    <col min="1808" max="2048" width="9.140625" style="34"/>
    <col min="2049" max="2049" width="9" style="34" customWidth="1"/>
    <col min="2050" max="2050" width="13.85546875" style="34" customWidth="1"/>
    <col min="2051" max="2051" width="11.42578125" style="34" customWidth="1"/>
    <col min="2052" max="2053" width="14.28515625" style="34" customWidth="1"/>
    <col min="2054" max="2054" width="12.85546875" style="34" customWidth="1"/>
    <col min="2055" max="2055" width="1.28515625" style="34" customWidth="1"/>
    <col min="2056" max="2056" width="3" style="34" customWidth="1"/>
    <col min="2057" max="2057" width="5" style="34" customWidth="1"/>
    <col min="2058" max="2058" width="29.85546875" style="34" customWidth="1"/>
    <col min="2059" max="2059" width="16" style="34" bestFit="1" customWidth="1"/>
    <col min="2060" max="2060" width="18.7109375" style="34" customWidth="1"/>
    <col min="2061" max="2061" width="11.140625" style="34" bestFit="1" customWidth="1"/>
    <col min="2062" max="2062" width="10.5703125" style="34" bestFit="1" customWidth="1"/>
    <col min="2063" max="2063" width="13.5703125" style="34" customWidth="1"/>
    <col min="2064" max="2304" width="9.140625" style="34"/>
    <col min="2305" max="2305" width="9" style="34" customWidth="1"/>
    <col min="2306" max="2306" width="13.85546875" style="34" customWidth="1"/>
    <col min="2307" max="2307" width="11.42578125" style="34" customWidth="1"/>
    <col min="2308" max="2309" width="14.28515625" style="34" customWidth="1"/>
    <col min="2310" max="2310" width="12.85546875" style="34" customWidth="1"/>
    <col min="2311" max="2311" width="1.28515625" style="34" customWidth="1"/>
    <col min="2312" max="2312" width="3" style="34" customWidth="1"/>
    <col min="2313" max="2313" width="5" style="34" customWidth="1"/>
    <col min="2314" max="2314" width="29.85546875" style="34" customWidth="1"/>
    <col min="2315" max="2315" width="16" style="34" bestFit="1" customWidth="1"/>
    <col min="2316" max="2316" width="18.7109375" style="34" customWidth="1"/>
    <col min="2317" max="2317" width="11.140625" style="34" bestFit="1" customWidth="1"/>
    <col min="2318" max="2318" width="10.5703125" style="34" bestFit="1" customWidth="1"/>
    <col min="2319" max="2319" width="13.5703125" style="34" customWidth="1"/>
    <col min="2320" max="2560" width="9.140625" style="34"/>
    <col min="2561" max="2561" width="9" style="34" customWidth="1"/>
    <col min="2562" max="2562" width="13.85546875" style="34" customWidth="1"/>
    <col min="2563" max="2563" width="11.42578125" style="34" customWidth="1"/>
    <col min="2564" max="2565" width="14.28515625" style="34" customWidth="1"/>
    <col min="2566" max="2566" width="12.85546875" style="34" customWidth="1"/>
    <col min="2567" max="2567" width="1.28515625" style="34" customWidth="1"/>
    <col min="2568" max="2568" width="3" style="34" customWidth="1"/>
    <col min="2569" max="2569" width="5" style="34" customWidth="1"/>
    <col min="2570" max="2570" width="29.85546875" style="34" customWidth="1"/>
    <col min="2571" max="2571" width="16" style="34" bestFit="1" customWidth="1"/>
    <col min="2572" max="2572" width="18.7109375" style="34" customWidth="1"/>
    <col min="2573" max="2573" width="11.140625" style="34" bestFit="1" customWidth="1"/>
    <col min="2574" max="2574" width="10.5703125" style="34" bestFit="1" customWidth="1"/>
    <col min="2575" max="2575" width="13.5703125" style="34" customWidth="1"/>
    <col min="2576" max="2816" width="9.140625" style="34"/>
    <col min="2817" max="2817" width="9" style="34" customWidth="1"/>
    <col min="2818" max="2818" width="13.85546875" style="34" customWidth="1"/>
    <col min="2819" max="2819" width="11.42578125" style="34" customWidth="1"/>
    <col min="2820" max="2821" width="14.28515625" style="34" customWidth="1"/>
    <col min="2822" max="2822" width="12.85546875" style="34" customWidth="1"/>
    <col min="2823" max="2823" width="1.28515625" style="34" customWidth="1"/>
    <col min="2824" max="2824" width="3" style="34" customWidth="1"/>
    <col min="2825" max="2825" width="5" style="34" customWidth="1"/>
    <col min="2826" max="2826" width="29.85546875" style="34" customWidth="1"/>
    <col min="2827" max="2827" width="16" style="34" bestFit="1" customWidth="1"/>
    <col min="2828" max="2828" width="18.7109375" style="34" customWidth="1"/>
    <col min="2829" max="2829" width="11.140625" style="34" bestFit="1" customWidth="1"/>
    <col min="2830" max="2830" width="10.5703125" style="34" bestFit="1" customWidth="1"/>
    <col min="2831" max="2831" width="13.5703125" style="34" customWidth="1"/>
    <col min="2832" max="3072" width="9.140625" style="34"/>
    <col min="3073" max="3073" width="9" style="34" customWidth="1"/>
    <col min="3074" max="3074" width="13.85546875" style="34" customWidth="1"/>
    <col min="3075" max="3075" width="11.42578125" style="34" customWidth="1"/>
    <col min="3076" max="3077" width="14.28515625" style="34" customWidth="1"/>
    <col min="3078" max="3078" width="12.85546875" style="34" customWidth="1"/>
    <col min="3079" max="3079" width="1.28515625" style="34" customWidth="1"/>
    <col min="3080" max="3080" width="3" style="34" customWidth="1"/>
    <col min="3081" max="3081" width="5" style="34" customWidth="1"/>
    <col min="3082" max="3082" width="29.85546875" style="34" customWidth="1"/>
    <col min="3083" max="3083" width="16" style="34" bestFit="1" customWidth="1"/>
    <col min="3084" max="3084" width="18.7109375" style="34" customWidth="1"/>
    <col min="3085" max="3085" width="11.140625" style="34" bestFit="1" customWidth="1"/>
    <col min="3086" max="3086" width="10.5703125" style="34" bestFit="1" customWidth="1"/>
    <col min="3087" max="3087" width="13.5703125" style="34" customWidth="1"/>
    <col min="3088" max="3328" width="9.140625" style="34"/>
    <col min="3329" max="3329" width="9" style="34" customWidth="1"/>
    <col min="3330" max="3330" width="13.85546875" style="34" customWidth="1"/>
    <col min="3331" max="3331" width="11.42578125" style="34" customWidth="1"/>
    <col min="3332" max="3333" width="14.28515625" style="34" customWidth="1"/>
    <col min="3334" max="3334" width="12.85546875" style="34" customWidth="1"/>
    <col min="3335" max="3335" width="1.28515625" style="34" customWidth="1"/>
    <col min="3336" max="3336" width="3" style="34" customWidth="1"/>
    <col min="3337" max="3337" width="5" style="34" customWidth="1"/>
    <col min="3338" max="3338" width="29.85546875" style="34" customWidth="1"/>
    <col min="3339" max="3339" width="16" style="34" bestFit="1" customWidth="1"/>
    <col min="3340" max="3340" width="18.7109375" style="34" customWidth="1"/>
    <col min="3341" max="3341" width="11.140625" style="34" bestFit="1" customWidth="1"/>
    <col min="3342" max="3342" width="10.5703125" style="34" bestFit="1" customWidth="1"/>
    <col min="3343" max="3343" width="13.5703125" style="34" customWidth="1"/>
    <col min="3344" max="3584" width="9.140625" style="34"/>
    <col min="3585" max="3585" width="9" style="34" customWidth="1"/>
    <col min="3586" max="3586" width="13.85546875" style="34" customWidth="1"/>
    <col min="3587" max="3587" width="11.42578125" style="34" customWidth="1"/>
    <col min="3588" max="3589" width="14.28515625" style="34" customWidth="1"/>
    <col min="3590" max="3590" width="12.85546875" style="34" customWidth="1"/>
    <col min="3591" max="3591" width="1.28515625" style="34" customWidth="1"/>
    <col min="3592" max="3592" width="3" style="34" customWidth="1"/>
    <col min="3593" max="3593" width="5" style="34" customWidth="1"/>
    <col min="3594" max="3594" width="29.85546875" style="34" customWidth="1"/>
    <col min="3595" max="3595" width="16" style="34" bestFit="1" customWidth="1"/>
    <col min="3596" max="3596" width="18.7109375" style="34" customWidth="1"/>
    <col min="3597" max="3597" width="11.140625" style="34" bestFit="1" customWidth="1"/>
    <col min="3598" max="3598" width="10.5703125" style="34" bestFit="1" customWidth="1"/>
    <col min="3599" max="3599" width="13.5703125" style="34" customWidth="1"/>
    <col min="3600" max="3840" width="9.140625" style="34"/>
    <col min="3841" max="3841" width="9" style="34" customWidth="1"/>
    <col min="3842" max="3842" width="13.85546875" style="34" customWidth="1"/>
    <col min="3843" max="3843" width="11.42578125" style="34" customWidth="1"/>
    <col min="3844" max="3845" width="14.28515625" style="34" customWidth="1"/>
    <col min="3846" max="3846" width="12.85546875" style="34" customWidth="1"/>
    <col min="3847" max="3847" width="1.28515625" style="34" customWidth="1"/>
    <col min="3848" max="3848" width="3" style="34" customWidth="1"/>
    <col min="3849" max="3849" width="5" style="34" customWidth="1"/>
    <col min="3850" max="3850" width="29.85546875" style="34" customWidth="1"/>
    <col min="3851" max="3851" width="16" style="34" bestFit="1" customWidth="1"/>
    <col min="3852" max="3852" width="18.7109375" style="34" customWidth="1"/>
    <col min="3853" max="3853" width="11.140625" style="34" bestFit="1" customWidth="1"/>
    <col min="3854" max="3854" width="10.5703125" style="34" bestFit="1" customWidth="1"/>
    <col min="3855" max="3855" width="13.5703125" style="34" customWidth="1"/>
    <col min="3856" max="4096" width="9.140625" style="34"/>
    <col min="4097" max="4097" width="9" style="34" customWidth="1"/>
    <col min="4098" max="4098" width="13.85546875" style="34" customWidth="1"/>
    <col min="4099" max="4099" width="11.42578125" style="34" customWidth="1"/>
    <col min="4100" max="4101" width="14.28515625" style="34" customWidth="1"/>
    <col min="4102" max="4102" width="12.85546875" style="34" customWidth="1"/>
    <col min="4103" max="4103" width="1.28515625" style="34" customWidth="1"/>
    <col min="4104" max="4104" width="3" style="34" customWidth="1"/>
    <col min="4105" max="4105" width="5" style="34" customWidth="1"/>
    <col min="4106" max="4106" width="29.85546875" style="34" customWidth="1"/>
    <col min="4107" max="4107" width="16" style="34" bestFit="1" customWidth="1"/>
    <col min="4108" max="4108" width="18.7109375" style="34" customWidth="1"/>
    <col min="4109" max="4109" width="11.140625" style="34" bestFit="1" customWidth="1"/>
    <col min="4110" max="4110" width="10.5703125" style="34" bestFit="1" customWidth="1"/>
    <col min="4111" max="4111" width="13.5703125" style="34" customWidth="1"/>
    <col min="4112" max="4352" width="9.140625" style="34"/>
    <col min="4353" max="4353" width="9" style="34" customWidth="1"/>
    <col min="4354" max="4354" width="13.85546875" style="34" customWidth="1"/>
    <col min="4355" max="4355" width="11.42578125" style="34" customWidth="1"/>
    <col min="4356" max="4357" width="14.28515625" style="34" customWidth="1"/>
    <col min="4358" max="4358" width="12.85546875" style="34" customWidth="1"/>
    <col min="4359" max="4359" width="1.28515625" style="34" customWidth="1"/>
    <col min="4360" max="4360" width="3" style="34" customWidth="1"/>
    <col min="4361" max="4361" width="5" style="34" customWidth="1"/>
    <col min="4362" max="4362" width="29.85546875" style="34" customWidth="1"/>
    <col min="4363" max="4363" width="16" style="34" bestFit="1" customWidth="1"/>
    <col min="4364" max="4364" width="18.7109375" style="34" customWidth="1"/>
    <col min="4365" max="4365" width="11.140625" style="34" bestFit="1" customWidth="1"/>
    <col min="4366" max="4366" width="10.5703125" style="34" bestFit="1" customWidth="1"/>
    <col min="4367" max="4367" width="13.5703125" style="34" customWidth="1"/>
    <col min="4368" max="4608" width="9.140625" style="34"/>
    <col min="4609" max="4609" width="9" style="34" customWidth="1"/>
    <col min="4610" max="4610" width="13.85546875" style="34" customWidth="1"/>
    <col min="4611" max="4611" width="11.42578125" style="34" customWidth="1"/>
    <col min="4612" max="4613" width="14.28515625" style="34" customWidth="1"/>
    <col min="4614" max="4614" width="12.85546875" style="34" customWidth="1"/>
    <col min="4615" max="4615" width="1.28515625" style="34" customWidth="1"/>
    <col min="4616" max="4616" width="3" style="34" customWidth="1"/>
    <col min="4617" max="4617" width="5" style="34" customWidth="1"/>
    <col min="4618" max="4618" width="29.85546875" style="34" customWidth="1"/>
    <col min="4619" max="4619" width="16" style="34" bestFit="1" customWidth="1"/>
    <col min="4620" max="4620" width="18.7109375" style="34" customWidth="1"/>
    <col min="4621" max="4621" width="11.140625" style="34" bestFit="1" customWidth="1"/>
    <col min="4622" max="4622" width="10.5703125" style="34" bestFit="1" customWidth="1"/>
    <col min="4623" max="4623" width="13.5703125" style="34" customWidth="1"/>
    <col min="4624" max="4864" width="9.140625" style="34"/>
    <col min="4865" max="4865" width="9" style="34" customWidth="1"/>
    <col min="4866" max="4866" width="13.85546875" style="34" customWidth="1"/>
    <col min="4867" max="4867" width="11.42578125" style="34" customWidth="1"/>
    <col min="4868" max="4869" width="14.28515625" style="34" customWidth="1"/>
    <col min="4870" max="4870" width="12.85546875" style="34" customWidth="1"/>
    <col min="4871" max="4871" width="1.28515625" style="34" customWidth="1"/>
    <col min="4872" max="4872" width="3" style="34" customWidth="1"/>
    <col min="4873" max="4873" width="5" style="34" customWidth="1"/>
    <col min="4874" max="4874" width="29.85546875" style="34" customWidth="1"/>
    <col min="4875" max="4875" width="16" style="34" bestFit="1" customWidth="1"/>
    <col min="4876" max="4876" width="18.7109375" style="34" customWidth="1"/>
    <col min="4877" max="4877" width="11.140625" style="34" bestFit="1" customWidth="1"/>
    <col min="4878" max="4878" width="10.5703125" style="34" bestFit="1" customWidth="1"/>
    <col min="4879" max="4879" width="13.5703125" style="34" customWidth="1"/>
    <col min="4880" max="5120" width="9.140625" style="34"/>
    <col min="5121" max="5121" width="9" style="34" customWidth="1"/>
    <col min="5122" max="5122" width="13.85546875" style="34" customWidth="1"/>
    <col min="5123" max="5123" width="11.42578125" style="34" customWidth="1"/>
    <col min="5124" max="5125" width="14.28515625" style="34" customWidth="1"/>
    <col min="5126" max="5126" width="12.85546875" style="34" customWidth="1"/>
    <col min="5127" max="5127" width="1.28515625" style="34" customWidth="1"/>
    <col min="5128" max="5128" width="3" style="34" customWidth="1"/>
    <col min="5129" max="5129" width="5" style="34" customWidth="1"/>
    <col min="5130" max="5130" width="29.85546875" style="34" customWidth="1"/>
    <col min="5131" max="5131" width="16" style="34" bestFit="1" customWidth="1"/>
    <col min="5132" max="5132" width="18.7109375" style="34" customWidth="1"/>
    <col min="5133" max="5133" width="11.140625" style="34" bestFit="1" customWidth="1"/>
    <col min="5134" max="5134" width="10.5703125" style="34" bestFit="1" customWidth="1"/>
    <col min="5135" max="5135" width="13.5703125" style="34" customWidth="1"/>
    <col min="5136" max="5376" width="9.140625" style="34"/>
    <col min="5377" max="5377" width="9" style="34" customWidth="1"/>
    <col min="5378" max="5378" width="13.85546875" style="34" customWidth="1"/>
    <col min="5379" max="5379" width="11.42578125" style="34" customWidth="1"/>
    <col min="5380" max="5381" width="14.28515625" style="34" customWidth="1"/>
    <col min="5382" max="5382" width="12.85546875" style="34" customWidth="1"/>
    <col min="5383" max="5383" width="1.28515625" style="34" customWidth="1"/>
    <col min="5384" max="5384" width="3" style="34" customWidth="1"/>
    <col min="5385" max="5385" width="5" style="34" customWidth="1"/>
    <col min="5386" max="5386" width="29.85546875" style="34" customWidth="1"/>
    <col min="5387" max="5387" width="16" style="34" bestFit="1" customWidth="1"/>
    <col min="5388" max="5388" width="18.7109375" style="34" customWidth="1"/>
    <col min="5389" max="5389" width="11.140625" style="34" bestFit="1" customWidth="1"/>
    <col min="5390" max="5390" width="10.5703125" style="34" bestFit="1" customWidth="1"/>
    <col min="5391" max="5391" width="13.5703125" style="34" customWidth="1"/>
    <col min="5392" max="5632" width="9.140625" style="34"/>
    <col min="5633" max="5633" width="9" style="34" customWidth="1"/>
    <col min="5634" max="5634" width="13.85546875" style="34" customWidth="1"/>
    <col min="5635" max="5635" width="11.42578125" style="34" customWidth="1"/>
    <col min="5636" max="5637" width="14.28515625" style="34" customWidth="1"/>
    <col min="5638" max="5638" width="12.85546875" style="34" customWidth="1"/>
    <col min="5639" max="5639" width="1.28515625" style="34" customWidth="1"/>
    <col min="5640" max="5640" width="3" style="34" customWidth="1"/>
    <col min="5641" max="5641" width="5" style="34" customWidth="1"/>
    <col min="5642" max="5642" width="29.85546875" style="34" customWidth="1"/>
    <col min="5643" max="5643" width="16" style="34" bestFit="1" customWidth="1"/>
    <col min="5644" max="5644" width="18.7109375" style="34" customWidth="1"/>
    <col min="5645" max="5645" width="11.140625" style="34" bestFit="1" customWidth="1"/>
    <col min="5646" max="5646" width="10.5703125" style="34" bestFit="1" customWidth="1"/>
    <col min="5647" max="5647" width="13.5703125" style="34" customWidth="1"/>
    <col min="5648" max="5888" width="9.140625" style="34"/>
    <col min="5889" max="5889" width="9" style="34" customWidth="1"/>
    <col min="5890" max="5890" width="13.85546875" style="34" customWidth="1"/>
    <col min="5891" max="5891" width="11.42578125" style="34" customWidth="1"/>
    <col min="5892" max="5893" width="14.28515625" style="34" customWidth="1"/>
    <col min="5894" max="5894" width="12.85546875" style="34" customWidth="1"/>
    <col min="5895" max="5895" width="1.28515625" style="34" customWidth="1"/>
    <col min="5896" max="5896" width="3" style="34" customWidth="1"/>
    <col min="5897" max="5897" width="5" style="34" customWidth="1"/>
    <col min="5898" max="5898" width="29.85546875" style="34" customWidth="1"/>
    <col min="5899" max="5899" width="16" style="34" bestFit="1" customWidth="1"/>
    <col min="5900" max="5900" width="18.7109375" style="34" customWidth="1"/>
    <col min="5901" max="5901" width="11.140625" style="34" bestFit="1" customWidth="1"/>
    <col min="5902" max="5902" width="10.5703125" style="34" bestFit="1" customWidth="1"/>
    <col min="5903" max="5903" width="13.5703125" style="34" customWidth="1"/>
    <col min="5904" max="6144" width="9.140625" style="34"/>
    <col min="6145" max="6145" width="9" style="34" customWidth="1"/>
    <col min="6146" max="6146" width="13.85546875" style="34" customWidth="1"/>
    <col min="6147" max="6147" width="11.42578125" style="34" customWidth="1"/>
    <col min="6148" max="6149" width="14.28515625" style="34" customWidth="1"/>
    <col min="6150" max="6150" width="12.85546875" style="34" customWidth="1"/>
    <col min="6151" max="6151" width="1.28515625" style="34" customWidth="1"/>
    <col min="6152" max="6152" width="3" style="34" customWidth="1"/>
    <col min="6153" max="6153" width="5" style="34" customWidth="1"/>
    <col min="6154" max="6154" width="29.85546875" style="34" customWidth="1"/>
    <col min="6155" max="6155" width="16" style="34" bestFit="1" customWidth="1"/>
    <col min="6156" max="6156" width="18.7109375" style="34" customWidth="1"/>
    <col min="6157" max="6157" width="11.140625" style="34" bestFit="1" customWidth="1"/>
    <col min="6158" max="6158" width="10.5703125" style="34" bestFit="1" customWidth="1"/>
    <col min="6159" max="6159" width="13.5703125" style="34" customWidth="1"/>
    <col min="6160" max="6400" width="9.140625" style="34"/>
    <col min="6401" max="6401" width="9" style="34" customWidth="1"/>
    <col min="6402" max="6402" width="13.85546875" style="34" customWidth="1"/>
    <col min="6403" max="6403" width="11.42578125" style="34" customWidth="1"/>
    <col min="6404" max="6405" width="14.28515625" style="34" customWidth="1"/>
    <col min="6406" max="6406" width="12.85546875" style="34" customWidth="1"/>
    <col min="6407" max="6407" width="1.28515625" style="34" customWidth="1"/>
    <col min="6408" max="6408" width="3" style="34" customWidth="1"/>
    <col min="6409" max="6409" width="5" style="34" customWidth="1"/>
    <col min="6410" max="6410" width="29.85546875" style="34" customWidth="1"/>
    <col min="6411" max="6411" width="16" style="34" bestFit="1" customWidth="1"/>
    <col min="6412" max="6412" width="18.7109375" style="34" customWidth="1"/>
    <col min="6413" max="6413" width="11.140625" style="34" bestFit="1" customWidth="1"/>
    <col min="6414" max="6414" width="10.5703125" style="34" bestFit="1" customWidth="1"/>
    <col min="6415" max="6415" width="13.5703125" style="34" customWidth="1"/>
    <col min="6416" max="6656" width="9.140625" style="34"/>
    <col min="6657" max="6657" width="9" style="34" customWidth="1"/>
    <col min="6658" max="6658" width="13.85546875" style="34" customWidth="1"/>
    <col min="6659" max="6659" width="11.42578125" style="34" customWidth="1"/>
    <col min="6660" max="6661" width="14.28515625" style="34" customWidth="1"/>
    <col min="6662" max="6662" width="12.85546875" style="34" customWidth="1"/>
    <col min="6663" max="6663" width="1.28515625" style="34" customWidth="1"/>
    <col min="6664" max="6664" width="3" style="34" customWidth="1"/>
    <col min="6665" max="6665" width="5" style="34" customWidth="1"/>
    <col min="6666" max="6666" width="29.85546875" style="34" customWidth="1"/>
    <col min="6667" max="6667" width="16" style="34" bestFit="1" customWidth="1"/>
    <col min="6668" max="6668" width="18.7109375" style="34" customWidth="1"/>
    <col min="6669" max="6669" width="11.140625" style="34" bestFit="1" customWidth="1"/>
    <col min="6670" max="6670" width="10.5703125" style="34" bestFit="1" customWidth="1"/>
    <col min="6671" max="6671" width="13.5703125" style="34" customWidth="1"/>
    <col min="6672" max="6912" width="9.140625" style="34"/>
    <col min="6913" max="6913" width="9" style="34" customWidth="1"/>
    <col min="6914" max="6914" width="13.85546875" style="34" customWidth="1"/>
    <col min="6915" max="6915" width="11.42578125" style="34" customWidth="1"/>
    <col min="6916" max="6917" width="14.28515625" style="34" customWidth="1"/>
    <col min="6918" max="6918" width="12.85546875" style="34" customWidth="1"/>
    <col min="6919" max="6919" width="1.28515625" style="34" customWidth="1"/>
    <col min="6920" max="6920" width="3" style="34" customWidth="1"/>
    <col min="6921" max="6921" width="5" style="34" customWidth="1"/>
    <col min="6922" max="6922" width="29.85546875" style="34" customWidth="1"/>
    <col min="6923" max="6923" width="16" style="34" bestFit="1" customWidth="1"/>
    <col min="6924" max="6924" width="18.7109375" style="34" customWidth="1"/>
    <col min="6925" max="6925" width="11.140625" style="34" bestFit="1" customWidth="1"/>
    <col min="6926" max="6926" width="10.5703125" style="34" bestFit="1" customWidth="1"/>
    <col min="6927" max="6927" width="13.5703125" style="34" customWidth="1"/>
    <col min="6928" max="7168" width="9.140625" style="34"/>
    <col min="7169" max="7169" width="9" style="34" customWidth="1"/>
    <col min="7170" max="7170" width="13.85546875" style="34" customWidth="1"/>
    <col min="7171" max="7171" width="11.42578125" style="34" customWidth="1"/>
    <col min="7172" max="7173" width="14.28515625" style="34" customWidth="1"/>
    <col min="7174" max="7174" width="12.85546875" style="34" customWidth="1"/>
    <col min="7175" max="7175" width="1.28515625" style="34" customWidth="1"/>
    <col min="7176" max="7176" width="3" style="34" customWidth="1"/>
    <col min="7177" max="7177" width="5" style="34" customWidth="1"/>
    <col min="7178" max="7178" width="29.85546875" style="34" customWidth="1"/>
    <col min="7179" max="7179" width="16" style="34" bestFit="1" customWidth="1"/>
    <col min="7180" max="7180" width="18.7109375" style="34" customWidth="1"/>
    <col min="7181" max="7181" width="11.140625" style="34" bestFit="1" customWidth="1"/>
    <col min="7182" max="7182" width="10.5703125" style="34" bestFit="1" customWidth="1"/>
    <col min="7183" max="7183" width="13.5703125" style="34" customWidth="1"/>
    <col min="7184" max="7424" width="9.140625" style="34"/>
    <col min="7425" max="7425" width="9" style="34" customWidth="1"/>
    <col min="7426" max="7426" width="13.85546875" style="34" customWidth="1"/>
    <col min="7427" max="7427" width="11.42578125" style="34" customWidth="1"/>
    <col min="7428" max="7429" width="14.28515625" style="34" customWidth="1"/>
    <col min="7430" max="7430" width="12.85546875" style="34" customWidth="1"/>
    <col min="7431" max="7431" width="1.28515625" style="34" customWidth="1"/>
    <col min="7432" max="7432" width="3" style="34" customWidth="1"/>
    <col min="7433" max="7433" width="5" style="34" customWidth="1"/>
    <col min="7434" max="7434" width="29.85546875" style="34" customWidth="1"/>
    <col min="7435" max="7435" width="16" style="34" bestFit="1" customWidth="1"/>
    <col min="7436" max="7436" width="18.7109375" style="34" customWidth="1"/>
    <col min="7437" max="7437" width="11.140625" style="34" bestFit="1" customWidth="1"/>
    <col min="7438" max="7438" width="10.5703125" style="34" bestFit="1" customWidth="1"/>
    <col min="7439" max="7439" width="13.5703125" style="34" customWidth="1"/>
    <col min="7440" max="7680" width="9.140625" style="34"/>
    <col min="7681" max="7681" width="9" style="34" customWidth="1"/>
    <col min="7682" max="7682" width="13.85546875" style="34" customWidth="1"/>
    <col min="7683" max="7683" width="11.42578125" style="34" customWidth="1"/>
    <col min="7684" max="7685" width="14.28515625" style="34" customWidth="1"/>
    <col min="7686" max="7686" width="12.85546875" style="34" customWidth="1"/>
    <col min="7687" max="7687" width="1.28515625" style="34" customWidth="1"/>
    <col min="7688" max="7688" width="3" style="34" customWidth="1"/>
    <col min="7689" max="7689" width="5" style="34" customWidth="1"/>
    <col min="7690" max="7690" width="29.85546875" style="34" customWidth="1"/>
    <col min="7691" max="7691" width="16" style="34" bestFit="1" customWidth="1"/>
    <col min="7692" max="7692" width="18.7109375" style="34" customWidth="1"/>
    <col min="7693" max="7693" width="11.140625" style="34" bestFit="1" customWidth="1"/>
    <col min="7694" max="7694" width="10.5703125" style="34" bestFit="1" customWidth="1"/>
    <col min="7695" max="7695" width="13.5703125" style="34" customWidth="1"/>
    <col min="7696" max="7936" width="9.140625" style="34"/>
    <col min="7937" max="7937" width="9" style="34" customWidth="1"/>
    <col min="7938" max="7938" width="13.85546875" style="34" customWidth="1"/>
    <col min="7939" max="7939" width="11.42578125" style="34" customWidth="1"/>
    <col min="7940" max="7941" width="14.28515625" style="34" customWidth="1"/>
    <col min="7942" max="7942" width="12.85546875" style="34" customWidth="1"/>
    <col min="7943" max="7943" width="1.28515625" style="34" customWidth="1"/>
    <col min="7944" max="7944" width="3" style="34" customWidth="1"/>
    <col min="7945" max="7945" width="5" style="34" customWidth="1"/>
    <col min="7946" max="7946" width="29.85546875" style="34" customWidth="1"/>
    <col min="7947" max="7947" width="16" style="34" bestFit="1" customWidth="1"/>
    <col min="7948" max="7948" width="18.7109375" style="34" customWidth="1"/>
    <col min="7949" max="7949" width="11.140625" style="34" bestFit="1" customWidth="1"/>
    <col min="7950" max="7950" width="10.5703125" style="34" bestFit="1" customWidth="1"/>
    <col min="7951" max="7951" width="13.5703125" style="34" customWidth="1"/>
    <col min="7952" max="8192" width="9.140625" style="34"/>
    <col min="8193" max="8193" width="9" style="34" customWidth="1"/>
    <col min="8194" max="8194" width="13.85546875" style="34" customWidth="1"/>
    <col min="8195" max="8195" width="11.42578125" style="34" customWidth="1"/>
    <col min="8196" max="8197" width="14.28515625" style="34" customWidth="1"/>
    <col min="8198" max="8198" width="12.85546875" style="34" customWidth="1"/>
    <col min="8199" max="8199" width="1.28515625" style="34" customWidth="1"/>
    <col min="8200" max="8200" width="3" style="34" customWidth="1"/>
    <col min="8201" max="8201" width="5" style="34" customWidth="1"/>
    <col min="8202" max="8202" width="29.85546875" style="34" customWidth="1"/>
    <col min="8203" max="8203" width="16" style="34" bestFit="1" customWidth="1"/>
    <col min="8204" max="8204" width="18.7109375" style="34" customWidth="1"/>
    <col min="8205" max="8205" width="11.140625" style="34" bestFit="1" customWidth="1"/>
    <col min="8206" max="8206" width="10.5703125" style="34" bestFit="1" customWidth="1"/>
    <col min="8207" max="8207" width="13.5703125" style="34" customWidth="1"/>
    <col min="8208" max="8448" width="9.140625" style="34"/>
    <col min="8449" max="8449" width="9" style="34" customWidth="1"/>
    <col min="8450" max="8450" width="13.85546875" style="34" customWidth="1"/>
    <col min="8451" max="8451" width="11.42578125" style="34" customWidth="1"/>
    <col min="8452" max="8453" width="14.28515625" style="34" customWidth="1"/>
    <col min="8454" max="8454" width="12.85546875" style="34" customWidth="1"/>
    <col min="8455" max="8455" width="1.28515625" style="34" customWidth="1"/>
    <col min="8456" max="8456" width="3" style="34" customWidth="1"/>
    <col min="8457" max="8457" width="5" style="34" customWidth="1"/>
    <col min="8458" max="8458" width="29.85546875" style="34" customWidth="1"/>
    <col min="8459" max="8459" width="16" style="34" bestFit="1" customWidth="1"/>
    <col min="8460" max="8460" width="18.7109375" style="34" customWidth="1"/>
    <col min="8461" max="8461" width="11.140625" style="34" bestFit="1" customWidth="1"/>
    <col min="8462" max="8462" width="10.5703125" style="34" bestFit="1" customWidth="1"/>
    <col min="8463" max="8463" width="13.5703125" style="34" customWidth="1"/>
    <col min="8464" max="8704" width="9.140625" style="34"/>
    <col min="8705" max="8705" width="9" style="34" customWidth="1"/>
    <col min="8706" max="8706" width="13.85546875" style="34" customWidth="1"/>
    <col min="8707" max="8707" width="11.42578125" style="34" customWidth="1"/>
    <col min="8708" max="8709" width="14.28515625" style="34" customWidth="1"/>
    <col min="8710" max="8710" width="12.85546875" style="34" customWidth="1"/>
    <col min="8711" max="8711" width="1.28515625" style="34" customWidth="1"/>
    <col min="8712" max="8712" width="3" style="34" customWidth="1"/>
    <col min="8713" max="8713" width="5" style="34" customWidth="1"/>
    <col min="8714" max="8714" width="29.85546875" style="34" customWidth="1"/>
    <col min="8715" max="8715" width="16" style="34" bestFit="1" customWidth="1"/>
    <col min="8716" max="8716" width="18.7109375" style="34" customWidth="1"/>
    <col min="8717" max="8717" width="11.140625" style="34" bestFit="1" customWidth="1"/>
    <col min="8718" max="8718" width="10.5703125" style="34" bestFit="1" customWidth="1"/>
    <col min="8719" max="8719" width="13.5703125" style="34" customWidth="1"/>
    <col min="8720" max="8960" width="9.140625" style="34"/>
    <col min="8961" max="8961" width="9" style="34" customWidth="1"/>
    <col min="8962" max="8962" width="13.85546875" style="34" customWidth="1"/>
    <col min="8963" max="8963" width="11.42578125" style="34" customWidth="1"/>
    <col min="8964" max="8965" width="14.28515625" style="34" customWidth="1"/>
    <col min="8966" max="8966" width="12.85546875" style="34" customWidth="1"/>
    <col min="8967" max="8967" width="1.28515625" style="34" customWidth="1"/>
    <col min="8968" max="8968" width="3" style="34" customWidth="1"/>
    <col min="8969" max="8969" width="5" style="34" customWidth="1"/>
    <col min="8970" max="8970" width="29.85546875" style="34" customWidth="1"/>
    <col min="8971" max="8971" width="16" style="34" bestFit="1" customWidth="1"/>
    <col min="8972" max="8972" width="18.7109375" style="34" customWidth="1"/>
    <col min="8973" max="8973" width="11.140625" style="34" bestFit="1" customWidth="1"/>
    <col min="8974" max="8974" width="10.5703125" style="34" bestFit="1" customWidth="1"/>
    <col min="8975" max="8975" width="13.5703125" style="34" customWidth="1"/>
    <col min="8976" max="9216" width="9.140625" style="34"/>
    <col min="9217" max="9217" width="9" style="34" customWidth="1"/>
    <col min="9218" max="9218" width="13.85546875" style="34" customWidth="1"/>
    <col min="9219" max="9219" width="11.42578125" style="34" customWidth="1"/>
    <col min="9220" max="9221" width="14.28515625" style="34" customWidth="1"/>
    <col min="9222" max="9222" width="12.85546875" style="34" customWidth="1"/>
    <col min="9223" max="9223" width="1.28515625" style="34" customWidth="1"/>
    <col min="9224" max="9224" width="3" style="34" customWidth="1"/>
    <col min="9225" max="9225" width="5" style="34" customWidth="1"/>
    <col min="9226" max="9226" width="29.85546875" style="34" customWidth="1"/>
    <col min="9227" max="9227" width="16" style="34" bestFit="1" customWidth="1"/>
    <col min="9228" max="9228" width="18.7109375" style="34" customWidth="1"/>
    <col min="9229" max="9229" width="11.140625" style="34" bestFit="1" customWidth="1"/>
    <col min="9230" max="9230" width="10.5703125" style="34" bestFit="1" customWidth="1"/>
    <col min="9231" max="9231" width="13.5703125" style="34" customWidth="1"/>
    <col min="9232" max="9472" width="9.140625" style="34"/>
    <col min="9473" max="9473" width="9" style="34" customWidth="1"/>
    <col min="9474" max="9474" width="13.85546875" style="34" customWidth="1"/>
    <col min="9475" max="9475" width="11.42578125" style="34" customWidth="1"/>
    <col min="9476" max="9477" width="14.28515625" style="34" customWidth="1"/>
    <col min="9478" max="9478" width="12.85546875" style="34" customWidth="1"/>
    <col min="9479" max="9479" width="1.28515625" style="34" customWidth="1"/>
    <col min="9480" max="9480" width="3" style="34" customWidth="1"/>
    <col min="9481" max="9481" width="5" style="34" customWidth="1"/>
    <col min="9482" max="9482" width="29.85546875" style="34" customWidth="1"/>
    <col min="9483" max="9483" width="16" style="34" bestFit="1" customWidth="1"/>
    <col min="9484" max="9484" width="18.7109375" style="34" customWidth="1"/>
    <col min="9485" max="9485" width="11.140625" style="34" bestFit="1" customWidth="1"/>
    <col min="9486" max="9486" width="10.5703125" style="34" bestFit="1" customWidth="1"/>
    <col min="9487" max="9487" width="13.5703125" style="34" customWidth="1"/>
    <col min="9488" max="9728" width="9.140625" style="34"/>
    <col min="9729" max="9729" width="9" style="34" customWidth="1"/>
    <col min="9730" max="9730" width="13.85546875" style="34" customWidth="1"/>
    <col min="9731" max="9731" width="11.42578125" style="34" customWidth="1"/>
    <col min="9732" max="9733" width="14.28515625" style="34" customWidth="1"/>
    <col min="9734" max="9734" width="12.85546875" style="34" customWidth="1"/>
    <col min="9735" max="9735" width="1.28515625" style="34" customWidth="1"/>
    <col min="9736" max="9736" width="3" style="34" customWidth="1"/>
    <col min="9737" max="9737" width="5" style="34" customWidth="1"/>
    <col min="9738" max="9738" width="29.85546875" style="34" customWidth="1"/>
    <col min="9739" max="9739" width="16" style="34" bestFit="1" customWidth="1"/>
    <col min="9740" max="9740" width="18.7109375" style="34" customWidth="1"/>
    <col min="9741" max="9741" width="11.140625" style="34" bestFit="1" customWidth="1"/>
    <col min="9742" max="9742" width="10.5703125" style="34" bestFit="1" customWidth="1"/>
    <col min="9743" max="9743" width="13.5703125" style="34" customWidth="1"/>
    <col min="9744" max="9984" width="9.140625" style="34"/>
    <col min="9985" max="9985" width="9" style="34" customWidth="1"/>
    <col min="9986" max="9986" width="13.85546875" style="34" customWidth="1"/>
    <col min="9987" max="9987" width="11.42578125" style="34" customWidth="1"/>
    <col min="9988" max="9989" width="14.28515625" style="34" customWidth="1"/>
    <col min="9990" max="9990" width="12.85546875" style="34" customWidth="1"/>
    <col min="9991" max="9991" width="1.28515625" style="34" customWidth="1"/>
    <col min="9992" max="9992" width="3" style="34" customWidth="1"/>
    <col min="9993" max="9993" width="5" style="34" customWidth="1"/>
    <col min="9994" max="9994" width="29.85546875" style="34" customWidth="1"/>
    <col min="9995" max="9995" width="16" style="34" bestFit="1" customWidth="1"/>
    <col min="9996" max="9996" width="18.7109375" style="34" customWidth="1"/>
    <col min="9997" max="9997" width="11.140625" style="34" bestFit="1" customWidth="1"/>
    <col min="9998" max="9998" width="10.5703125" style="34" bestFit="1" customWidth="1"/>
    <col min="9999" max="9999" width="13.5703125" style="34" customWidth="1"/>
    <col min="10000" max="10240" width="9.140625" style="34"/>
    <col min="10241" max="10241" width="9" style="34" customWidth="1"/>
    <col min="10242" max="10242" width="13.85546875" style="34" customWidth="1"/>
    <col min="10243" max="10243" width="11.42578125" style="34" customWidth="1"/>
    <col min="10244" max="10245" width="14.28515625" style="34" customWidth="1"/>
    <col min="10246" max="10246" width="12.85546875" style="34" customWidth="1"/>
    <col min="10247" max="10247" width="1.28515625" style="34" customWidth="1"/>
    <col min="10248" max="10248" width="3" style="34" customWidth="1"/>
    <col min="10249" max="10249" width="5" style="34" customWidth="1"/>
    <col min="10250" max="10250" width="29.85546875" style="34" customWidth="1"/>
    <col min="10251" max="10251" width="16" style="34" bestFit="1" customWidth="1"/>
    <col min="10252" max="10252" width="18.7109375" style="34" customWidth="1"/>
    <col min="10253" max="10253" width="11.140625" style="34" bestFit="1" customWidth="1"/>
    <col min="10254" max="10254" width="10.5703125" style="34" bestFit="1" customWidth="1"/>
    <col min="10255" max="10255" width="13.5703125" style="34" customWidth="1"/>
    <col min="10256" max="10496" width="9.140625" style="34"/>
    <col min="10497" max="10497" width="9" style="34" customWidth="1"/>
    <col min="10498" max="10498" width="13.85546875" style="34" customWidth="1"/>
    <col min="10499" max="10499" width="11.42578125" style="34" customWidth="1"/>
    <col min="10500" max="10501" width="14.28515625" style="34" customWidth="1"/>
    <col min="10502" max="10502" width="12.85546875" style="34" customWidth="1"/>
    <col min="10503" max="10503" width="1.28515625" style="34" customWidth="1"/>
    <col min="10504" max="10504" width="3" style="34" customWidth="1"/>
    <col min="10505" max="10505" width="5" style="34" customWidth="1"/>
    <col min="10506" max="10506" width="29.85546875" style="34" customWidth="1"/>
    <col min="10507" max="10507" width="16" style="34" bestFit="1" customWidth="1"/>
    <col min="10508" max="10508" width="18.7109375" style="34" customWidth="1"/>
    <col min="10509" max="10509" width="11.140625" style="34" bestFit="1" customWidth="1"/>
    <col min="10510" max="10510" width="10.5703125" style="34" bestFit="1" customWidth="1"/>
    <col min="10511" max="10511" width="13.5703125" style="34" customWidth="1"/>
    <col min="10512" max="10752" width="9.140625" style="34"/>
    <col min="10753" max="10753" width="9" style="34" customWidth="1"/>
    <col min="10754" max="10754" width="13.85546875" style="34" customWidth="1"/>
    <col min="10755" max="10755" width="11.42578125" style="34" customWidth="1"/>
    <col min="10756" max="10757" width="14.28515625" style="34" customWidth="1"/>
    <col min="10758" max="10758" width="12.85546875" style="34" customWidth="1"/>
    <col min="10759" max="10759" width="1.28515625" style="34" customWidth="1"/>
    <col min="10760" max="10760" width="3" style="34" customWidth="1"/>
    <col min="10761" max="10761" width="5" style="34" customWidth="1"/>
    <col min="10762" max="10762" width="29.85546875" style="34" customWidth="1"/>
    <col min="10763" max="10763" width="16" style="34" bestFit="1" customWidth="1"/>
    <col min="10764" max="10764" width="18.7109375" style="34" customWidth="1"/>
    <col min="10765" max="10765" width="11.140625" style="34" bestFit="1" customWidth="1"/>
    <col min="10766" max="10766" width="10.5703125" style="34" bestFit="1" customWidth="1"/>
    <col min="10767" max="10767" width="13.5703125" style="34" customWidth="1"/>
    <col min="10768" max="11008" width="9.140625" style="34"/>
    <col min="11009" max="11009" width="9" style="34" customWidth="1"/>
    <col min="11010" max="11010" width="13.85546875" style="34" customWidth="1"/>
    <col min="11011" max="11011" width="11.42578125" style="34" customWidth="1"/>
    <col min="11012" max="11013" width="14.28515625" style="34" customWidth="1"/>
    <col min="11014" max="11014" width="12.85546875" style="34" customWidth="1"/>
    <col min="11015" max="11015" width="1.28515625" style="34" customWidth="1"/>
    <col min="11016" max="11016" width="3" style="34" customWidth="1"/>
    <col min="11017" max="11017" width="5" style="34" customWidth="1"/>
    <col min="11018" max="11018" width="29.85546875" style="34" customWidth="1"/>
    <col min="11019" max="11019" width="16" style="34" bestFit="1" customWidth="1"/>
    <col min="11020" max="11020" width="18.7109375" style="34" customWidth="1"/>
    <col min="11021" max="11021" width="11.140625" style="34" bestFit="1" customWidth="1"/>
    <col min="11022" max="11022" width="10.5703125" style="34" bestFit="1" customWidth="1"/>
    <col min="11023" max="11023" width="13.5703125" style="34" customWidth="1"/>
    <col min="11024" max="11264" width="9.140625" style="34"/>
    <col min="11265" max="11265" width="9" style="34" customWidth="1"/>
    <col min="11266" max="11266" width="13.85546875" style="34" customWidth="1"/>
    <col min="11267" max="11267" width="11.42578125" style="34" customWidth="1"/>
    <col min="11268" max="11269" width="14.28515625" style="34" customWidth="1"/>
    <col min="11270" max="11270" width="12.85546875" style="34" customWidth="1"/>
    <col min="11271" max="11271" width="1.28515625" style="34" customWidth="1"/>
    <col min="11272" max="11272" width="3" style="34" customWidth="1"/>
    <col min="11273" max="11273" width="5" style="34" customWidth="1"/>
    <col min="11274" max="11274" width="29.85546875" style="34" customWidth="1"/>
    <col min="11275" max="11275" width="16" style="34" bestFit="1" customWidth="1"/>
    <col min="11276" max="11276" width="18.7109375" style="34" customWidth="1"/>
    <col min="11277" max="11277" width="11.140625" style="34" bestFit="1" customWidth="1"/>
    <col min="11278" max="11278" width="10.5703125" style="34" bestFit="1" customWidth="1"/>
    <col min="11279" max="11279" width="13.5703125" style="34" customWidth="1"/>
    <col min="11280" max="11520" width="9.140625" style="34"/>
    <col min="11521" max="11521" width="9" style="34" customWidth="1"/>
    <col min="11522" max="11522" width="13.85546875" style="34" customWidth="1"/>
    <col min="11523" max="11523" width="11.42578125" style="34" customWidth="1"/>
    <col min="11524" max="11525" width="14.28515625" style="34" customWidth="1"/>
    <col min="11526" max="11526" width="12.85546875" style="34" customWidth="1"/>
    <col min="11527" max="11527" width="1.28515625" style="34" customWidth="1"/>
    <col min="11528" max="11528" width="3" style="34" customWidth="1"/>
    <col min="11529" max="11529" width="5" style="34" customWidth="1"/>
    <col min="11530" max="11530" width="29.85546875" style="34" customWidth="1"/>
    <col min="11531" max="11531" width="16" style="34" bestFit="1" customWidth="1"/>
    <col min="11532" max="11532" width="18.7109375" style="34" customWidth="1"/>
    <col min="11533" max="11533" width="11.140625" style="34" bestFit="1" customWidth="1"/>
    <col min="11534" max="11534" width="10.5703125" style="34" bestFit="1" customWidth="1"/>
    <col min="11535" max="11535" width="13.5703125" style="34" customWidth="1"/>
    <col min="11536" max="11776" width="9.140625" style="34"/>
    <col min="11777" max="11777" width="9" style="34" customWidth="1"/>
    <col min="11778" max="11778" width="13.85546875" style="34" customWidth="1"/>
    <col min="11779" max="11779" width="11.42578125" style="34" customWidth="1"/>
    <col min="11780" max="11781" width="14.28515625" style="34" customWidth="1"/>
    <col min="11782" max="11782" width="12.85546875" style="34" customWidth="1"/>
    <col min="11783" max="11783" width="1.28515625" style="34" customWidth="1"/>
    <col min="11784" max="11784" width="3" style="34" customWidth="1"/>
    <col min="11785" max="11785" width="5" style="34" customWidth="1"/>
    <col min="11786" max="11786" width="29.85546875" style="34" customWidth="1"/>
    <col min="11787" max="11787" width="16" style="34" bestFit="1" customWidth="1"/>
    <col min="11788" max="11788" width="18.7109375" style="34" customWidth="1"/>
    <col min="11789" max="11789" width="11.140625" style="34" bestFit="1" customWidth="1"/>
    <col min="11790" max="11790" width="10.5703125" style="34" bestFit="1" customWidth="1"/>
    <col min="11791" max="11791" width="13.5703125" style="34" customWidth="1"/>
    <col min="11792" max="12032" width="9.140625" style="34"/>
    <col min="12033" max="12033" width="9" style="34" customWidth="1"/>
    <col min="12034" max="12034" width="13.85546875" style="34" customWidth="1"/>
    <col min="12035" max="12035" width="11.42578125" style="34" customWidth="1"/>
    <col min="12036" max="12037" width="14.28515625" style="34" customWidth="1"/>
    <col min="12038" max="12038" width="12.85546875" style="34" customWidth="1"/>
    <col min="12039" max="12039" width="1.28515625" style="34" customWidth="1"/>
    <col min="12040" max="12040" width="3" style="34" customWidth="1"/>
    <col min="12041" max="12041" width="5" style="34" customWidth="1"/>
    <col min="12042" max="12042" width="29.85546875" style="34" customWidth="1"/>
    <col min="12043" max="12043" width="16" style="34" bestFit="1" customWidth="1"/>
    <col min="12044" max="12044" width="18.7109375" style="34" customWidth="1"/>
    <col min="12045" max="12045" width="11.140625" style="34" bestFit="1" customWidth="1"/>
    <col min="12046" max="12046" width="10.5703125" style="34" bestFit="1" customWidth="1"/>
    <col min="12047" max="12047" width="13.5703125" style="34" customWidth="1"/>
    <col min="12048" max="12288" width="9.140625" style="34"/>
    <col min="12289" max="12289" width="9" style="34" customWidth="1"/>
    <col min="12290" max="12290" width="13.85546875" style="34" customWidth="1"/>
    <col min="12291" max="12291" width="11.42578125" style="34" customWidth="1"/>
    <col min="12292" max="12293" width="14.28515625" style="34" customWidth="1"/>
    <col min="12294" max="12294" width="12.85546875" style="34" customWidth="1"/>
    <col min="12295" max="12295" width="1.28515625" style="34" customWidth="1"/>
    <col min="12296" max="12296" width="3" style="34" customWidth="1"/>
    <col min="12297" max="12297" width="5" style="34" customWidth="1"/>
    <col min="12298" max="12298" width="29.85546875" style="34" customWidth="1"/>
    <col min="12299" max="12299" width="16" style="34" bestFit="1" customWidth="1"/>
    <col min="12300" max="12300" width="18.7109375" style="34" customWidth="1"/>
    <col min="12301" max="12301" width="11.140625" style="34" bestFit="1" customWidth="1"/>
    <col min="12302" max="12302" width="10.5703125" style="34" bestFit="1" customWidth="1"/>
    <col min="12303" max="12303" width="13.5703125" style="34" customWidth="1"/>
    <col min="12304" max="12544" width="9.140625" style="34"/>
    <col min="12545" max="12545" width="9" style="34" customWidth="1"/>
    <col min="12546" max="12546" width="13.85546875" style="34" customWidth="1"/>
    <col min="12547" max="12547" width="11.42578125" style="34" customWidth="1"/>
    <col min="12548" max="12549" width="14.28515625" style="34" customWidth="1"/>
    <col min="12550" max="12550" width="12.85546875" style="34" customWidth="1"/>
    <col min="12551" max="12551" width="1.28515625" style="34" customWidth="1"/>
    <col min="12552" max="12552" width="3" style="34" customWidth="1"/>
    <col min="12553" max="12553" width="5" style="34" customWidth="1"/>
    <col min="12554" max="12554" width="29.85546875" style="34" customWidth="1"/>
    <col min="12555" max="12555" width="16" style="34" bestFit="1" customWidth="1"/>
    <col min="12556" max="12556" width="18.7109375" style="34" customWidth="1"/>
    <col min="12557" max="12557" width="11.140625" style="34" bestFit="1" customWidth="1"/>
    <col min="12558" max="12558" width="10.5703125" style="34" bestFit="1" customWidth="1"/>
    <col min="12559" max="12559" width="13.5703125" style="34" customWidth="1"/>
    <col min="12560" max="12800" width="9.140625" style="34"/>
    <col min="12801" max="12801" width="9" style="34" customWidth="1"/>
    <col min="12802" max="12802" width="13.85546875" style="34" customWidth="1"/>
    <col min="12803" max="12803" width="11.42578125" style="34" customWidth="1"/>
    <col min="12804" max="12805" width="14.28515625" style="34" customWidth="1"/>
    <col min="12806" max="12806" width="12.85546875" style="34" customWidth="1"/>
    <col min="12807" max="12807" width="1.28515625" style="34" customWidth="1"/>
    <col min="12808" max="12808" width="3" style="34" customWidth="1"/>
    <col min="12809" max="12809" width="5" style="34" customWidth="1"/>
    <col min="12810" max="12810" width="29.85546875" style="34" customWidth="1"/>
    <col min="12811" max="12811" width="16" style="34" bestFit="1" customWidth="1"/>
    <col min="12812" max="12812" width="18.7109375" style="34" customWidth="1"/>
    <col min="12813" max="12813" width="11.140625" style="34" bestFit="1" customWidth="1"/>
    <col min="12814" max="12814" width="10.5703125" style="34" bestFit="1" customWidth="1"/>
    <col min="12815" max="12815" width="13.5703125" style="34" customWidth="1"/>
    <col min="12816" max="13056" width="9.140625" style="34"/>
    <col min="13057" max="13057" width="9" style="34" customWidth="1"/>
    <col min="13058" max="13058" width="13.85546875" style="34" customWidth="1"/>
    <col min="13059" max="13059" width="11.42578125" style="34" customWidth="1"/>
    <col min="13060" max="13061" width="14.28515625" style="34" customWidth="1"/>
    <col min="13062" max="13062" width="12.85546875" style="34" customWidth="1"/>
    <col min="13063" max="13063" width="1.28515625" style="34" customWidth="1"/>
    <col min="13064" max="13064" width="3" style="34" customWidth="1"/>
    <col min="13065" max="13065" width="5" style="34" customWidth="1"/>
    <col min="13066" max="13066" width="29.85546875" style="34" customWidth="1"/>
    <col min="13067" max="13067" width="16" style="34" bestFit="1" customWidth="1"/>
    <col min="13068" max="13068" width="18.7109375" style="34" customWidth="1"/>
    <col min="13069" max="13069" width="11.140625" style="34" bestFit="1" customWidth="1"/>
    <col min="13070" max="13070" width="10.5703125" style="34" bestFit="1" customWidth="1"/>
    <col min="13071" max="13071" width="13.5703125" style="34" customWidth="1"/>
    <col min="13072" max="13312" width="9.140625" style="34"/>
    <col min="13313" max="13313" width="9" style="34" customWidth="1"/>
    <col min="13314" max="13314" width="13.85546875" style="34" customWidth="1"/>
    <col min="13315" max="13315" width="11.42578125" style="34" customWidth="1"/>
    <col min="13316" max="13317" width="14.28515625" style="34" customWidth="1"/>
    <col min="13318" max="13318" width="12.85546875" style="34" customWidth="1"/>
    <col min="13319" max="13319" width="1.28515625" style="34" customWidth="1"/>
    <col min="13320" max="13320" width="3" style="34" customWidth="1"/>
    <col min="13321" max="13321" width="5" style="34" customWidth="1"/>
    <col min="13322" max="13322" width="29.85546875" style="34" customWidth="1"/>
    <col min="13323" max="13323" width="16" style="34" bestFit="1" customWidth="1"/>
    <col min="13324" max="13324" width="18.7109375" style="34" customWidth="1"/>
    <col min="13325" max="13325" width="11.140625" style="34" bestFit="1" customWidth="1"/>
    <col min="13326" max="13326" width="10.5703125" style="34" bestFit="1" customWidth="1"/>
    <col min="13327" max="13327" width="13.5703125" style="34" customWidth="1"/>
    <col min="13328" max="13568" width="9.140625" style="34"/>
    <col min="13569" max="13569" width="9" style="34" customWidth="1"/>
    <col min="13570" max="13570" width="13.85546875" style="34" customWidth="1"/>
    <col min="13571" max="13571" width="11.42578125" style="34" customWidth="1"/>
    <col min="13572" max="13573" width="14.28515625" style="34" customWidth="1"/>
    <col min="13574" max="13574" width="12.85546875" style="34" customWidth="1"/>
    <col min="13575" max="13575" width="1.28515625" style="34" customWidth="1"/>
    <col min="13576" max="13576" width="3" style="34" customWidth="1"/>
    <col min="13577" max="13577" width="5" style="34" customWidth="1"/>
    <col min="13578" max="13578" width="29.85546875" style="34" customWidth="1"/>
    <col min="13579" max="13579" width="16" style="34" bestFit="1" customWidth="1"/>
    <col min="13580" max="13580" width="18.7109375" style="34" customWidth="1"/>
    <col min="13581" max="13581" width="11.140625" style="34" bestFit="1" customWidth="1"/>
    <col min="13582" max="13582" width="10.5703125" style="34" bestFit="1" customWidth="1"/>
    <col min="13583" max="13583" width="13.5703125" style="34" customWidth="1"/>
    <col min="13584" max="13824" width="9.140625" style="34"/>
    <col min="13825" max="13825" width="9" style="34" customWidth="1"/>
    <col min="13826" max="13826" width="13.85546875" style="34" customWidth="1"/>
    <col min="13827" max="13827" width="11.42578125" style="34" customWidth="1"/>
    <col min="13828" max="13829" width="14.28515625" style="34" customWidth="1"/>
    <col min="13830" max="13830" width="12.85546875" style="34" customWidth="1"/>
    <col min="13831" max="13831" width="1.28515625" style="34" customWidth="1"/>
    <col min="13832" max="13832" width="3" style="34" customWidth="1"/>
    <col min="13833" max="13833" width="5" style="34" customWidth="1"/>
    <col min="13834" max="13834" width="29.85546875" style="34" customWidth="1"/>
    <col min="13835" max="13835" width="16" style="34" bestFit="1" customWidth="1"/>
    <col min="13836" max="13836" width="18.7109375" style="34" customWidth="1"/>
    <col min="13837" max="13837" width="11.140625" style="34" bestFit="1" customWidth="1"/>
    <col min="13838" max="13838" width="10.5703125" style="34" bestFit="1" customWidth="1"/>
    <col min="13839" max="13839" width="13.5703125" style="34" customWidth="1"/>
    <col min="13840" max="14080" width="9.140625" style="34"/>
    <col min="14081" max="14081" width="9" style="34" customWidth="1"/>
    <col min="14082" max="14082" width="13.85546875" style="34" customWidth="1"/>
    <col min="14083" max="14083" width="11.42578125" style="34" customWidth="1"/>
    <col min="14084" max="14085" width="14.28515625" style="34" customWidth="1"/>
    <col min="14086" max="14086" width="12.85546875" style="34" customWidth="1"/>
    <col min="14087" max="14087" width="1.28515625" style="34" customWidth="1"/>
    <col min="14088" max="14088" width="3" style="34" customWidth="1"/>
    <col min="14089" max="14089" width="5" style="34" customWidth="1"/>
    <col min="14090" max="14090" width="29.85546875" style="34" customWidth="1"/>
    <col min="14091" max="14091" width="16" style="34" bestFit="1" customWidth="1"/>
    <col min="14092" max="14092" width="18.7109375" style="34" customWidth="1"/>
    <col min="14093" max="14093" width="11.140625" style="34" bestFit="1" customWidth="1"/>
    <col min="14094" max="14094" width="10.5703125" style="34" bestFit="1" customWidth="1"/>
    <col min="14095" max="14095" width="13.5703125" style="34" customWidth="1"/>
    <col min="14096" max="14336" width="9.140625" style="34"/>
    <col min="14337" max="14337" width="9" style="34" customWidth="1"/>
    <col min="14338" max="14338" width="13.85546875" style="34" customWidth="1"/>
    <col min="14339" max="14339" width="11.42578125" style="34" customWidth="1"/>
    <col min="14340" max="14341" width="14.28515625" style="34" customWidth="1"/>
    <col min="14342" max="14342" width="12.85546875" style="34" customWidth="1"/>
    <col min="14343" max="14343" width="1.28515625" style="34" customWidth="1"/>
    <col min="14344" max="14344" width="3" style="34" customWidth="1"/>
    <col min="14345" max="14345" width="5" style="34" customWidth="1"/>
    <col min="14346" max="14346" width="29.85546875" style="34" customWidth="1"/>
    <col min="14347" max="14347" width="16" style="34" bestFit="1" customWidth="1"/>
    <col min="14348" max="14348" width="18.7109375" style="34" customWidth="1"/>
    <col min="14349" max="14349" width="11.140625" style="34" bestFit="1" customWidth="1"/>
    <col min="14350" max="14350" width="10.5703125" style="34" bestFit="1" customWidth="1"/>
    <col min="14351" max="14351" width="13.5703125" style="34" customWidth="1"/>
    <col min="14352" max="14592" width="9.140625" style="34"/>
    <col min="14593" max="14593" width="9" style="34" customWidth="1"/>
    <col min="14594" max="14594" width="13.85546875" style="34" customWidth="1"/>
    <col min="14595" max="14595" width="11.42578125" style="34" customWidth="1"/>
    <col min="14596" max="14597" width="14.28515625" style="34" customWidth="1"/>
    <col min="14598" max="14598" width="12.85546875" style="34" customWidth="1"/>
    <col min="14599" max="14599" width="1.28515625" style="34" customWidth="1"/>
    <col min="14600" max="14600" width="3" style="34" customWidth="1"/>
    <col min="14601" max="14601" width="5" style="34" customWidth="1"/>
    <col min="14602" max="14602" width="29.85546875" style="34" customWidth="1"/>
    <col min="14603" max="14603" width="16" style="34" bestFit="1" customWidth="1"/>
    <col min="14604" max="14604" width="18.7109375" style="34" customWidth="1"/>
    <col min="14605" max="14605" width="11.140625" style="34" bestFit="1" customWidth="1"/>
    <col min="14606" max="14606" width="10.5703125" style="34" bestFit="1" customWidth="1"/>
    <col min="14607" max="14607" width="13.5703125" style="34" customWidth="1"/>
    <col min="14608" max="14848" width="9.140625" style="34"/>
    <col min="14849" max="14849" width="9" style="34" customWidth="1"/>
    <col min="14850" max="14850" width="13.85546875" style="34" customWidth="1"/>
    <col min="14851" max="14851" width="11.42578125" style="34" customWidth="1"/>
    <col min="14852" max="14853" width="14.28515625" style="34" customWidth="1"/>
    <col min="14854" max="14854" width="12.85546875" style="34" customWidth="1"/>
    <col min="14855" max="14855" width="1.28515625" style="34" customWidth="1"/>
    <col min="14856" max="14856" width="3" style="34" customWidth="1"/>
    <col min="14857" max="14857" width="5" style="34" customWidth="1"/>
    <col min="14858" max="14858" width="29.85546875" style="34" customWidth="1"/>
    <col min="14859" max="14859" width="16" style="34" bestFit="1" customWidth="1"/>
    <col min="14860" max="14860" width="18.7109375" style="34" customWidth="1"/>
    <col min="14861" max="14861" width="11.140625" style="34" bestFit="1" customWidth="1"/>
    <col min="14862" max="14862" width="10.5703125" style="34" bestFit="1" customWidth="1"/>
    <col min="14863" max="14863" width="13.5703125" style="34" customWidth="1"/>
    <col min="14864" max="15104" width="9.140625" style="34"/>
    <col min="15105" max="15105" width="9" style="34" customWidth="1"/>
    <col min="15106" max="15106" width="13.85546875" style="34" customWidth="1"/>
    <col min="15107" max="15107" width="11.42578125" style="34" customWidth="1"/>
    <col min="15108" max="15109" width="14.28515625" style="34" customWidth="1"/>
    <col min="15110" max="15110" width="12.85546875" style="34" customWidth="1"/>
    <col min="15111" max="15111" width="1.28515625" style="34" customWidth="1"/>
    <col min="15112" max="15112" width="3" style="34" customWidth="1"/>
    <col min="15113" max="15113" width="5" style="34" customWidth="1"/>
    <col min="15114" max="15114" width="29.85546875" style="34" customWidth="1"/>
    <col min="15115" max="15115" width="16" style="34" bestFit="1" customWidth="1"/>
    <col min="15116" max="15116" width="18.7109375" style="34" customWidth="1"/>
    <col min="15117" max="15117" width="11.140625" style="34" bestFit="1" customWidth="1"/>
    <col min="15118" max="15118" width="10.5703125" style="34" bestFit="1" customWidth="1"/>
    <col min="15119" max="15119" width="13.5703125" style="34" customWidth="1"/>
    <col min="15120" max="15360" width="9.140625" style="34"/>
    <col min="15361" max="15361" width="9" style="34" customWidth="1"/>
    <col min="15362" max="15362" width="13.85546875" style="34" customWidth="1"/>
    <col min="15363" max="15363" width="11.42578125" style="34" customWidth="1"/>
    <col min="15364" max="15365" width="14.28515625" style="34" customWidth="1"/>
    <col min="15366" max="15366" width="12.85546875" style="34" customWidth="1"/>
    <col min="15367" max="15367" width="1.28515625" style="34" customWidth="1"/>
    <col min="15368" max="15368" width="3" style="34" customWidth="1"/>
    <col min="15369" max="15369" width="5" style="34" customWidth="1"/>
    <col min="15370" max="15370" width="29.85546875" style="34" customWidth="1"/>
    <col min="15371" max="15371" width="16" style="34" bestFit="1" customWidth="1"/>
    <col min="15372" max="15372" width="18.7109375" style="34" customWidth="1"/>
    <col min="15373" max="15373" width="11.140625" style="34" bestFit="1" customWidth="1"/>
    <col min="15374" max="15374" width="10.5703125" style="34" bestFit="1" customWidth="1"/>
    <col min="15375" max="15375" width="13.5703125" style="34" customWidth="1"/>
    <col min="15376" max="15616" width="9.140625" style="34"/>
    <col min="15617" max="15617" width="9" style="34" customWidth="1"/>
    <col min="15618" max="15618" width="13.85546875" style="34" customWidth="1"/>
    <col min="15619" max="15619" width="11.42578125" style="34" customWidth="1"/>
    <col min="15620" max="15621" width="14.28515625" style="34" customWidth="1"/>
    <col min="15622" max="15622" width="12.85546875" style="34" customWidth="1"/>
    <col min="15623" max="15623" width="1.28515625" style="34" customWidth="1"/>
    <col min="15624" max="15624" width="3" style="34" customWidth="1"/>
    <col min="15625" max="15625" width="5" style="34" customWidth="1"/>
    <col min="15626" max="15626" width="29.85546875" style="34" customWidth="1"/>
    <col min="15627" max="15627" width="16" style="34" bestFit="1" customWidth="1"/>
    <col min="15628" max="15628" width="18.7109375" style="34" customWidth="1"/>
    <col min="15629" max="15629" width="11.140625" style="34" bestFit="1" customWidth="1"/>
    <col min="15630" max="15630" width="10.5703125" style="34" bestFit="1" customWidth="1"/>
    <col min="15631" max="15631" width="13.5703125" style="34" customWidth="1"/>
    <col min="15632" max="15872" width="9.140625" style="34"/>
    <col min="15873" max="15873" width="9" style="34" customWidth="1"/>
    <col min="15874" max="15874" width="13.85546875" style="34" customWidth="1"/>
    <col min="15875" max="15875" width="11.42578125" style="34" customWidth="1"/>
    <col min="15876" max="15877" width="14.28515625" style="34" customWidth="1"/>
    <col min="15878" max="15878" width="12.85546875" style="34" customWidth="1"/>
    <col min="15879" max="15879" width="1.28515625" style="34" customWidth="1"/>
    <col min="15880" max="15880" width="3" style="34" customWidth="1"/>
    <col min="15881" max="15881" width="5" style="34" customWidth="1"/>
    <col min="15882" max="15882" width="29.85546875" style="34" customWidth="1"/>
    <col min="15883" max="15883" width="16" style="34" bestFit="1" customWidth="1"/>
    <col min="15884" max="15884" width="18.7109375" style="34" customWidth="1"/>
    <col min="15885" max="15885" width="11.140625" style="34" bestFit="1" customWidth="1"/>
    <col min="15886" max="15886" width="10.5703125" style="34" bestFit="1" customWidth="1"/>
    <col min="15887" max="15887" width="13.5703125" style="34" customWidth="1"/>
    <col min="15888" max="16128" width="9.140625" style="34"/>
    <col min="16129" max="16129" width="9" style="34" customWidth="1"/>
    <col min="16130" max="16130" width="13.85546875" style="34" customWidth="1"/>
    <col min="16131" max="16131" width="11.42578125" style="34" customWidth="1"/>
    <col min="16132" max="16133" width="14.28515625" style="34" customWidth="1"/>
    <col min="16134" max="16134" width="12.85546875" style="34" customWidth="1"/>
    <col min="16135" max="16135" width="1.28515625" style="34" customWidth="1"/>
    <col min="16136" max="16136" width="3" style="34" customWidth="1"/>
    <col min="16137" max="16137" width="5" style="34" customWidth="1"/>
    <col min="16138" max="16138" width="29.85546875" style="34" customWidth="1"/>
    <col min="16139" max="16139" width="16" style="34" bestFit="1" customWidth="1"/>
    <col min="16140" max="16140" width="18.7109375" style="34" customWidth="1"/>
    <col min="16141" max="16141" width="11.140625" style="34" bestFit="1" customWidth="1"/>
    <col min="16142" max="16142" width="10.5703125" style="34" bestFit="1" customWidth="1"/>
    <col min="16143" max="16143" width="13.5703125" style="34" customWidth="1"/>
    <col min="16144" max="16384" width="9.140625" style="34"/>
  </cols>
  <sheetData>
    <row r="1" spans="1:15">
      <c r="A1" s="29"/>
      <c r="B1" s="30"/>
      <c r="C1" s="31"/>
      <c r="D1" s="31"/>
      <c r="E1" s="31"/>
      <c r="F1" s="30"/>
      <c r="G1" s="30"/>
      <c r="H1" s="30"/>
      <c r="I1" s="30"/>
      <c r="J1" s="30"/>
      <c r="K1" s="30"/>
      <c r="L1" s="30"/>
      <c r="M1" s="32"/>
      <c r="N1" s="30"/>
      <c r="O1" s="33"/>
    </row>
    <row r="2" spans="1:15" ht="12.75" customHeight="1">
      <c r="A2" s="509" t="str">
        <f>GLOBAL!A1</f>
        <v>PREFEITURA MUNICIPAL DE ARACRUZ</v>
      </c>
      <c r="B2" s="503"/>
      <c r="C2" s="503"/>
      <c r="D2" s="503"/>
      <c r="E2" s="503"/>
      <c r="F2" s="503"/>
      <c r="G2" s="503"/>
      <c r="H2" s="503"/>
      <c r="I2" s="503"/>
      <c r="J2" s="503"/>
      <c r="K2" s="503"/>
      <c r="L2" s="503"/>
      <c r="M2" s="503"/>
      <c r="N2" s="503"/>
      <c r="O2" s="510"/>
    </row>
    <row r="3" spans="1:15" ht="12.75" customHeight="1">
      <c r="A3" s="509"/>
      <c r="B3" s="503"/>
      <c r="C3" s="503"/>
      <c r="D3" s="503"/>
      <c r="E3" s="503"/>
      <c r="F3" s="503"/>
      <c r="G3" s="503"/>
      <c r="H3" s="503"/>
      <c r="I3" s="503"/>
      <c r="J3" s="503"/>
      <c r="K3" s="503"/>
      <c r="L3" s="503"/>
      <c r="M3" s="503"/>
      <c r="N3" s="503"/>
      <c r="O3" s="510"/>
    </row>
    <row r="4" spans="1:15" ht="12.75" customHeight="1">
      <c r="A4" s="509"/>
      <c r="B4" s="503"/>
      <c r="C4" s="503"/>
      <c r="D4" s="503"/>
      <c r="E4" s="503"/>
      <c r="F4" s="503"/>
      <c r="G4" s="503"/>
      <c r="H4" s="503"/>
      <c r="I4" s="503"/>
      <c r="J4" s="503"/>
      <c r="K4" s="503"/>
      <c r="L4" s="503"/>
      <c r="M4" s="503"/>
      <c r="N4" s="503"/>
      <c r="O4" s="510"/>
    </row>
    <row r="5" spans="1:15">
      <c r="A5" s="511" t="s">
        <v>75</v>
      </c>
      <c r="B5" s="512"/>
      <c r="C5" s="512"/>
      <c r="D5" s="512"/>
      <c r="E5" s="512"/>
      <c r="F5" s="512"/>
      <c r="G5" s="512"/>
      <c r="H5" s="512"/>
      <c r="I5" s="512"/>
      <c r="J5" s="512"/>
      <c r="K5" s="512"/>
      <c r="L5" s="512"/>
      <c r="M5" s="512"/>
      <c r="N5" s="512"/>
      <c r="O5" s="513"/>
    </row>
    <row r="6" spans="1:15" ht="13.5" thickBot="1">
      <c r="A6" s="35"/>
      <c r="B6" s="36"/>
      <c r="C6" s="37"/>
      <c r="D6" s="37"/>
      <c r="E6" s="37"/>
      <c r="F6" s="36"/>
      <c r="G6" s="36"/>
      <c r="H6" s="36"/>
      <c r="I6" s="36"/>
      <c r="J6" s="36"/>
      <c r="K6" s="36"/>
      <c r="L6" s="36"/>
      <c r="M6" s="38"/>
      <c r="N6" s="36"/>
      <c r="O6" s="39"/>
    </row>
    <row r="7" spans="1:15" ht="27.75" customHeight="1" thickBot="1">
      <c r="A7" s="514" t="s">
        <v>76</v>
      </c>
      <c r="B7" s="515"/>
      <c r="C7" s="515"/>
      <c r="D7" s="515"/>
      <c r="E7" s="515"/>
      <c r="F7" s="515"/>
      <c r="G7" s="515"/>
      <c r="H7" s="515"/>
      <c r="I7" s="515"/>
      <c r="J7" s="515"/>
      <c r="K7" s="515"/>
      <c r="L7" s="515"/>
      <c r="M7" s="515"/>
      <c r="N7" s="515"/>
      <c r="O7" s="516"/>
    </row>
    <row r="8" spans="1:15">
      <c r="A8" s="517" t="s">
        <v>77</v>
      </c>
      <c r="B8" s="518"/>
      <c r="C8" s="518"/>
      <c r="D8" s="518"/>
      <c r="E8" s="518"/>
      <c r="F8" s="518"/>
      <c r="G8" s="518"/>
      <c r="H8" s="518"/>
      <c r="I8" s="518"/>
      <c r="J8" s="518"/>
      <c r="K8" s="518"/>
      <c r="L8" s="518"/>
      <c r="M8" s="518"/>
      <c r="N8" s="518"/>
      <c r="O8" s="40">
        <f>O105+O106</f>
        <v>325.61663999999996</v>
      </c>
    </row>
    <row r="9" spans="1:15">
      <c r="A9" s="519" t="s">
        <v>78</v>
      </c>
      <c r="B9" s="520"/>
      <c r="C9" s="520"/>
      <c r="D9" s="520"/>
      <c r="E9" s="520"/>
      <c r="F9" s="520"/>
      <c r="G9" s="520"/>
      <c r="H9" s="520"/>
      <c r="I9" s="520"/>
      <c r="J9" s="520"/>
      <c r="K9" s="520"/>
      <c r="L9" s="520"/>
      <c r="M9" s="520"/>
      <c r="N9" s="520"/>
      <c r="O9" s="41">
        <f>F49</f>
        <v>1078.6051199999997</v>
      </c>
    </row>
    <row r="10" spans="1:15">
      <c r="A10" s="507" t="s">
        <v>79</v>
      </c>
      <c r="B10" s="508"/>
      <c r="C10" s="508"/>
      <c r="D10" s="508"/>
      <c r="E10" s="508"/>
      <c r="F10" s="508"/>
      <c r="G10" s="508"/>
      <c r="H10" s="508"/>
      <c r="I10" s="508"/>
      <c r="J10" s="508"/>
      <c r="K10" s="508"/>
      <c r="L10" s="508"/>
      <c r="M10" s="508"/>
      <c r="N10" s="508"/>
      <c r="O10" s="41">
        <f>756.8*2*1.972</f>
        <v>2984.8191999999999</v>
      </c>
    </row>
    <row r="11" spans="1:15">
      <c r="A11" s="521" t="s">
        <v>80</v>
      </c>
      <c r="B11" s="522"/>
      <c r="C11" s="522"/>
      <c r="D11" s="522"/>
      <c r="E11" s="522"/>
      <c r="F11" s="522"/>
      <c r="G11" s="522"/>
      <c r="H11" s="522"/>
      <c r="I11" s="522"/>
      <c r="J11" s="522"/>
      <c r="K11" s="522"/>
      <c r="L11" s="522"/>
      <c r="M11" s="522"/>
      <c r="N11" s="522"/>
      <c r="O11" s="42">
        <f>SUM(O8:O10)</f>
        <v>4389.0409599999994</v>
      </c>
    </row>
    <row r="12" spans="1:15" ht="13.5" thickBot="1">
      <c r="A12" s="523" t="s">
        <v>81</v>
      </c>
      <c r="B12" s="524"/>
      <c r="C12" s="524"/>
      <c r="D12" s="524"/>
      <c r="E12" s="524"/>
      <c r="F12" s="524"/>
      <c r="G12" s="524"/>
      <c r="H12" s="524"/>
      <c r="I12" s="524"/>
      <c r="J12" s="524"/>
      <c r="K12" s="524"/>
      <c r="L12" s="524"/>
      <c r="M12" s="524"/>
      <c r="N12" s="524"/>
      <c r="O12" s="43">
        <f>O11*15</f>
        <v>65835.614399999991</v>
      </c>
    </row>
    <row r="13" spans="1:15">
      <c r="A13" s="37"/>
      <c r="B13" s="37"/>
      <c r="C13" s="37"/>
      <c r="D13" s="37"/>
      <c r="E13" s="37"/>
      <c r="F13" s="37"/>
      <c r="G13" s="36"/>
      <c r="H13" s="36"/>
      <c r="M13" s="34"/>
    </row>
    <row r="14" spans="1:15" ht="13.5" thickBot="1">
      <c r="A14" s="37"/>
      <c r="B14" s="37"/>
      <c r="C14" s="37"/>
      <c r="D14" s="37"/>
      <c r="E14" s="37"/>
      <c r="F14" s="37"/>
      <c r="G14" s="36"/>
      <c r="H14" s="36"/>
      <c r="M14" s="34"/>
    </row>
    <row r="15" spans="1:15" ht="39.75" customHeight="1" thickBot="1">
      <c r="A15" s="525" t="s">
        <v>82</v>
      </c>
      <c r="B15" s="526"/>
      <c r="C15" s="526"/>
      <c r="D15" s="526"/>
      <c r="E15" s="526"/>
      <c r="F15" s="527"/>
      <c r="G15" s="36"/>
      <c r="H15" s="36"/>
      <c r="I15" s="525" t="s">
        <v>83</v>
      </c>
      <c r="J15" s="526"/>
      <c r="K15" s="526"/>
      <c r="L15" s="526"/>
      <c r="M15" s="526"/>
      <c r="N15" s="526"/>
      <c r="O15" s="527"/>
    </row>
    <row r="16" spans="1:15" ht="39.75" customHeight="1">
      <c r="A16" s="528" t="s">
        <v>84</v>
      </c>
      <c r="B16" s="529"/>
      <c r="C16" s="44" t="s">
        <v>85</v>
      </c>
      <c r="D16" s="44" t="s">
        <v>86</v>
      </c>
      <c r="E16" s="44" t="s">
        <v>87</v>
      </c>
      <c r="F16" s="45" t="s">
        <v>88</v>
      </c>
      <c r="G16" s="36"/>
      <c r="H16" s="36"/>
      <c r="I16" s="530" t="s">
        <v>84</v>
      </c>
      <c r="J16" s="531"/>
      <c r="K16" s="44" t="s">
        <v>89</v>
      </c>
      <c r="L16" s="44" t="s">
        <v>90</v>
      </c>
      <c r="M16" s="46" t="s">
        <v>91</v>
      </c>
      <c r="N16" s="44" t="s">
        <v>92</v>
      </c>
      <c r="O16" s="45" t="s">
        <v>88</v>
      </c>
    </row>
    <row r="17" spans="1:15" ht="15">
      <c r="A17" s="47">
        <v>1</v>
      </c>
      <c r="B17" s="48" t="s">
        <v>93</v>
      </c>
      <c r="C17" s="49">
        <v>12</v>
      </c>
      <c r="D17" s="50">
        <v>1.5</v>
      </c>
      <c r="E17" s="51">
        <v>3.44</v>
      </c>
      <c r="F17" s="52">
        <f t="shared" ref="F17:F46" si="0">C17*D17*E17</f>
        <v>61.92</v>
      </c>
      <c r="G17" s="36"/>
      <c r="H17" s="36"/>
      <c r="I17" s="532">
        <v>1</v>
      </c>
      <c r="J17" s="48"/>
      <c r="K17" s="49"/>
      <c r="L17" s="49"/>
      <c r="M17" s="53"/>
      <c r="N17" s="51"/>
      <c r="O17" s="52"/>
    </row>
    <row r="18" spans="1:15" ht="15">
      <c r="A18" s="47">
        <v>2</v>
      </c>
      <c r="B18" s="48" t="s">
        <v>94</v>
      </c>
      <c r="C18" s="49">
        <v>2</v>
      </c>
      <c r="D18" s="50">
        <v>0.5</v>
      </c>
      <c r="E18" s="51">
        <v>3.44</v>
      </c>
      <c r="F18" s="52">
        <f t="shared" si="0"/>
        <v>3.44</v>
      </c>
      <c r="G18" s="36"/>
      <c r="H18" s="36"/>
      <c r="I18" s="533"/>
      <c r="J18" s="48" t="s">
        <v>95</v>
      </c>
      <c r="K18" s="49">
        <v>7</v>
      </c>
      <c r="L18" s="49">
        <f>K18*(8/7)</f>
        <v>8</v>
      </c>
      <c r="M18" s="53">
        <v>0.2</v>
      </c>
      <c r="N18" s="51">
        <v>3.44</v>
      </c>
      <c r="O18" s="52">
        <f>L18*M18*N18</f>
        <v>5.5040000000000004</v>
      </c>
    </row>
    <row r="19" spans="1:15" ht="15">
      <c r="A19" s="47">
        <v>3</v>
      </c>
      <c r="B19" s="48" t="s">
        <v>96</v>
      </c>
      <c r="C19" s="49">
        <v>2</v>
      </c>
      <c r="D19" s="50">
        <v>0.5</v>
      </c>
      <c r="E19" s="51">
        <v>3.44</v>
      </c>
      <c r="F19" s="52">
        <f t="shared" si="0"/>
        <v>3.44</v>
      </c>
      <c r="G19" s="36"/>
      <c r="H19" s="36"/>
      <c r="I19" s="534"/>
      <c r="J19" s="48"/>
      <c r="K19" s="49"/>
      <c r="L19" s="49"/>
      <c r="M19" s="53"/>
      <c r="N19" s="51"/>
      <c r="O19" s="52"/>
    </row>
    <row r="20" spans="1:15" ht="15">
      <c r="A20" s="47">
        <v>4</v>
      </c>
      <c r="B20" s="48" t="s">
        <v>97</v>
      </c>
      <c r="C20" s="49">
        <v>2</v>
      </c>
      <c r="D20" s="50">
        <v>0.5</v>
      </c>
      <c r="E20" s="51">
        <v>3.44</v>
      </c>
      <c r="F20" s="52">
        <f t="shared" si="0"/>
        <v>3.44</v>
      </c>
      <c r="G20" s="36"/>
      <c r="H20" s="36"/>
      <c r="I20" s="532">
        <v>2</v>
      </c>
      <c r="J20" s="48"/>
      <c r="K20" s="49"/>
      <c r="L20" s="49"/>
      <c r="M20" s="53"/>
      <c r="N20" s="51"/>
      <c r="O20" s="52"/>
    </row>
    <row r="21" spans="1:15" ht="15">
      <c r="A21" s="47">
        <v>5</v>
      </c>
      <c r="B21" s="48" t="s">
        <v>98</v>
      </c>
      <c r="C21" s="49">
        <v>2</v>
      </c>
      <c r="D21" s="50">
        <v>0.5</v>
      </c>
      <c r="E21" s="51">
        <v>3.44</v>
      </c>
      <c r="F21" s="52">
        <f t="shared" si="0"/>
        <v>3.44</v>
      </c>
      <c r="G21" s="36"/>
      <c r="H21" s="36"/>
      <c r="I21" s="533"/>
      <c r="J21" s="48" t="s">
        <v>99</v>
      </c>
      <c r="K21" s="49">
        <v>7</v>
      </c>
      <c r="L21" s="49">
        <f>K21*(8/7)</f>
        <v>8</v>
      </c>
      <c r="M21" s="53">
        <v>0.2</v>
      </c>
      <c r="N21" s="51">
        <v>3.44</v>
      </c>
      <c r="O21" s="52">
        <f>L21*M21*N21</f>
        <v>5.5040000000000004</v>
      </c>
    </row>
    <row r="22" spans="1:15" ht="15">
      <c r="A22" s="47">
        <v>6</v>
      </c>
      <c r="B22" s="48" t="s">
        <v>100</v>
      </c>
      <c r="C22" s="49">
        <v>2</v>
      </c>
      <c r="D22" s="50">
        <v>0.5</v>
      </c>
      <c r="E22" s="51">
        <v>3.44</v>
      </c>
      <c r="F22" s="52">
        <f t="shared" si="0"/>
        <v>3.44</v>
      </c>
      <c r="G22" s="36"/>
      <c r="H22" s="36"/>
      <c r="I22" s="534"/>
      <c r="J22" s="48"/>
      <c r="K22" s="49"/>
      <c r="L22" s="49"/>
      <c r="M22" s="53"/>
      <c r="N22" s="51"/>
      <c r="O22" s="52"/>
    </row>
    <row r="23" spans="1:15" ht="15">
      <c r="A23" s="47">
        <v>7</v>
      </c>
      <c r="B23" s="48" t="s">
        <v>101</v>
      </c>
      <c r="C23" s="49">
        <v>12</v>
      </c>
      <c r="D23" s="50">
        <v>1</v>
      </c>
      <c r="E23" s="51">
        <v>3.44</v>
      </c>
      <c r="F23" s="52">
        <f t="shared" si="0"/>
        <v>41.28</v>
      </c>
      <c r="G23" s="36"/>
      <c r="H23" s="36"/>
      <c r="I23" s="532">
        <v>3</v>
      </c>
      <c r="J23" s="48"/>
      <c r="K23" s="49"/>
      <c r="L23" s="49"/>
      <c r="M23" s="53"/>
      <c r="N23" s="51"/>
      <c r="O23" s="52"/>
    </row>
    <row r="24" spans="1:15" ht="15">
      <c r="A24" s="47">
        <v>8</v>
      </c>
      <c r="B24" s="48" t="s">
        <v>93</v>
      </c>
      <c r="C24" s="49">
        <v>12</v>
      </c>
      <c r="D24" s="50">
        <v>1.5</v>
      </c>
      <c r="E24" s="51">
        <v>3.44</v>
      </c>
      <c r="F24" s="52">
        <f t="shared" si="0"/>
        <v>61.92</v>
      </c>
      <c r="G24" s="36"/>
      <c r="H24" s="36"/>
      <c r="I24" s="533"/>
      <c r="J24" s="48" t="s">
        <v>102</v>
      </c>
      <c r="K24" s="49">
        <v>7</v>
      </c>
      <c r="L24" s="49">
        <f>K24*(8/7)</f>
        <v>8</v>
      </c>
      <c r="M24" s="53">
        <v>0.2</v>
      </c>
      <c r="N24" s="51">
        <v>3.44</v>
      </c>
      <c r="O24" s="52">
        <f>L24*M24*N24</f>
        <v>5.5040000000000004</v>
      </c>
    </row>
    <row r="25" spans="1:15" ht="15">
      <c r="A25" s="47">
        <v>9</v>
      </c>
      <c r="B25" s="48" t="s">
        <v>94</v>
      </c>
      <c r="C25" s="49">
        <v>2</v>
      </c>
      <c r="D25" s="50">
        <v>0.5</v>
      </c>
      <c r="E25" s="51">
        <v>3.44</v>
      </c>
      <c r="F25" s="52">
        <f t="shared" si="0"/>
        <v>3.44</v>
      </c>
      <c r="G25" s="36"/>
      <c r="H25" s="36"/>
      <c r="I25" s="534"/>
      <c r="J25" s="48"/>
      <c r="K25" s="49"/>
      <c r="L25" s="49"/>
      <c r="M25" s="53"/>
      <c r="N25" s="51"/>
      <c r="O25" s="52"/>
    </row>
    <row r="26" spans="1:15" ht="15">
      <c r="A26" s="47">
        <v>10</v>
      </c>
      <c r="B26" s="48" t="s">
        <v>96</v>
      </c>
      <c r="C26" s="49">
        <v>2</v>
      </c>
      <c r="D26" s="50">
        <v>0.5</v>
      </c>
      <c r="E26" s="51">
        <v>3.44</v>
      </c>
      <c r="F26" s="52">
        <f t="shared" si="0"/>
        <v>3.44</v>
      </c>
      <c r="G26" s="36"/>
      <c r="H26" s="36"/>
      <c r="I26" s="54">
        <v>4</v>
      </c>
      <c r="J26" s="48"/>
      <c r="K26" s="49"/>
      <c r="L26" s="49"/>
      <c r="M26" s="53"/>
      <c r="N26" s="51"/>
      <c r="O26" s="52"/>
    </row>
    <row r="27" spans="1:15" ht="15">
      <c r="A27" s="47">
        <v>11</v>
      </c>
      <c r="B27" s="48" t="s">
        <v>97</v>
      </c>
      <c r="C27" s="49">
        <v>2</v>
      </c>
      <c r="D27" s="50">
        <v>0.5</v>
      </c>
      <c r="E27" s="51">
        <v>3.44</v>
      </c>
      <c r="F27" s="52">
        <f t="shared" si="0"/>
        <v>3.44</v>
      </c>
      <c r="G27" s="36"/>
      <c r="H27" s="36"/>
      <c r="I27" s="55"/>
      <c r="J27" s="48" t="s">
        <v>103</v>
      </c>
      <c r="K27" s="49">
        <v>7</v>
      </c>
      <c r="L27" s="49">
        <f>K27*(8/7)</f>
        <v>8</v>
      </c>
      <c r="M27" s="53">
        <v>0.2</v>
      </c>
      <c r="N27" s="51">
        <v>3.44</v>
      </c>
      <c r="O27" s="52">
        <f>L27*M27*N27</f>
        <v>5.5040000000000004</v>
      </c>
    </row>
    <row r="28" spans="1:15" ht="15">
      <c r="A28" s="47">
        <v>12</v>
      </c>
      <c r="B28" s="48" t="s">
        <v>98</v>
      </c>
      <c r="C28" s="49">
        <v>2</v>
      </c>
      <c r="D28" s="50">
        <v>0.5</v>
      </c>
      <c r="E28" s="51">
        <v>3.44</v>
      </c>
      <c r="F28" s="52">
        <f t="shared" si="0"/>
        <v>3.44</v>
      </c>
      <c r="G28" s="36"/>
      <c r="H28" s="36"/>
      <c r="I28" s="56"/>
      <c r="J28" s="48"/>
      <c r="K28" s="49"/>
      <c r="L28" s="49"/>
      <c r="M28" s="53"/>
      <c r="N28" s="51"/>
      <c r="O28" s="52"/>
    </row>
    <row r="29" spans="1:15" ht="15">
      <c r="A29" s="47">
        <v>13</v>
      </c>
      <c r="B29" s="48" t="s">
        <v>100</v>
      </c>
      <c r="C29" s="49">
        <v>2</v>
      </c>
      <c r="D29" s="50">
        <v>0.5</v>
      </c>
      <c r="E29" s="51">
        <v>3.44</v>
      </c>
      <c r="F29" s="52">
        <f t="shared" si="0"/>
        <v>3.44</v>
      </c>
      <c r="G29" s="36"/>
      <c r="H29" s="36"/>
      <c r="I29" s="54">
        <v>5</v>
      </c>
      <c r="J29" s="48"/>
      <c r="K29" s="49"/>
      <c r="L29" s="49"/>
      <c r="M29" s="53"/>
      <c r="N29" s="51"/>
      <c r="O29" s="52"/>
    </row>
    <row r="30" spans="1:15" ht="15">
      <c r="A30" s="47">
        <v>14</v>
      </c>
      <c r="B30" s="48" t="s">
        <v>101</v>
      </c>
      <c r="C30" s="49">
        <v>12</v>
      </c>
      <c r="D30" s="50">
        <v>1</v>
      </c>
      <c r="E30" s="51">
        <v>3.44</v>
      </c>
      <c r="F30" s="52">
        <f t="shared" si="0"/>
        <v>41.28</v>
      </c>
      <c r="G30" s="36"/>
      <c r="H30" s="36"/>
      <c r="I30" s="55"/>
      <c r="J30" s="48" t="s">
        <v>104</v>
      </c>
      <c r="K30" s="49">
        <v>7</v>
      </c>
      <c r="L30" s="49">
        <f>K30*(8/7)</f>
        <v>8</v>
      </c>
      <c r="M30" s="53">
        <v>0.2</v>
      </c>
      <c r="N30" s="51">
        <v>3.44</v>
      </c>
      <c r="O30" s="52">
        <f>L30*M30*N30</f>
        <v>5.5040000000000004</v>
      </c>
    </row>
    <row r="31" spans="1:15" ht="15">
      <c r="A31" s="47">
        <v>15</v>
      </c>
      <c r="B31" s="48" t="s">
        <v>93</v>
      </c>
      <c r="C31" s="49">
        <v>12</v>
      </c>
      <c r="D31" s="50">
        <v>1.5</v>
      </c>
      <c r="E31" s="51">
        <v>3.44</v>
      </c>
      <c r="F31" s="52">
        <f t="shared" si="0"/>
        <v>61.92</v>
      </c>
      <c r="G31" s="36"/>
      <c r="H31" s="36"/>
      <c r="I31" s="56"/>
      <c r="J31" s="48"/>
      <c r="K31" s="49"/>
      <c r="L31" s="49"/>
      <c r="M31" s="53"/>
      <c r="N31" s="51"/>
      <c r="O31" s="52"/>
    </row>
    <row r="32" spans="1:15" ht="15">
      <c r="A32" s="47">
        <v>16</v>
      </c>
      <c r="B32" s="48" t="s">
        <v>94</v>
      </c>
      <c r="C32" s="49">
        <v>2</v>
      </c>
      <c r="D32" s="50">
        <v>0.5</v>
      </c>
      <c r="E32" s="51">
        <v>3.44</v>
      </c>
      <c r="F32" s="52">
        <f t="shared" si="0"/>
        <v>3.44</v>
      </c>
      <c r="G32" s="36"/>
      <c r="H32" s="36"/>
      <c r="I32" s="54">
        <v>6</v>
      </c>
      <c r="J32" s="48"/>
      <c r="K32" s="49"/>
      <c r="L32" s="49"/>
      <c r="M32" s="53"/>
      <c r="N32" s="51"/>
      <c r="O32" s="52"/>
    </row>
    <row r="33" spans="1:15" ht="15">
      <c r="A33" s="47">
        <v>17</v>
      </c>
      <c r="B33" s="48" t="s">
        <v>96</v>
      </c>
      <c r="C33" s="49">
        <v>2</v>
      </c>
      <c r="D33" s="50">
        <v>0.5</v>
      </c>
      <c r="E33" s="51">
        <v>3.44</v>
      </c>
      <c r="F33" s="52">
        <f t="shared" si="0"/>
        <v>3.44</v>
      </c>
      <c r="G33" s="36"/>
      <c r="H33" s="36"/>
      <c r="I33" s="55"/>
      <c r="J33" s="48" t="s">
        <v>105</v>
      </c>
      <c r="K33" s="49">
        <v>7</v>
      </c>
      <c r="L33" s="49">
        <f>K33*(8/7)</f>
        <v>8</v>
      </c>
      <c r="M33" s="53">
        <v>0.2</v>
      </c>
      <c r="N33" s="51">
        <v>3.44</v>
      </c>
      <c r="O33" s="52">
        <f>L33*M33*N33</f>
        <v>5.5040000000000004</v>
      </c>
    </row>
    <row r="34" spans="1:15" ht="15">
      <c r="A34" s="47">
        <v>18</v>
      </c>
      <c r="B34" s="48" t="s">
        <v>97</v>
      </c>
      <c r="C34" s="49">
        <v>2</v>
      </c>
      <c r="D34" s="50">
        <v>0.5</v>
      </c>
      <c r="E34" s="51">
        <v>3.44</v>
      </c>
      <c r="F34" s="52">
        <f t="shared" si="0"/>
        <v>3.44</v>
      </c>
      <c r="G34" s="36"/>
      <c r="H34" s="36"/>
      <c r="I34" s="56"/>
      <c r="J34" s="48"/>
      <c r="K34" s="49"/>
      <c r="L34" s="49"/>
      <c r="M34" s="53"/>
      <c r="N34" s="51"/>
      <c r="O34" s="52"/>
    </row>
    <row r="35" spans="1:15" ht="15">
      <c r="A35" s="47">
        <v>19</v>
      </c>
      <c r="B35" s="48" t="s">
        <v>98</v>
      </c>
      <c r="C35" s="49">
        <v>2</v>
      </c>
      <c r="D35" s="50">
        <v>0.5</v>
      </c>
      <c r="E35" s="51">
        <v>3.44</v>
      </c>
      <c r="F35" s="52">
        <f t="shared" si="0"/>
        <v>3.44</v>
      </c>
      <c r="G35" s="36"/>
      <c r="H35" s="36"/>
      <c r="I35" s="532">
        <v>7</v>
      </c>
      <c r="J35" s="48"/>
      <c r="K35" s="49"/>
      <c r="L35" s="49"/>
      <c r="M35" s="53"/>
      <c r="N35" s="51"/>
      <c r="O35" s="52"/>
    </row>
    <row r="36" spans="1:15" ht="15">
      <c r="A36" s="47">
        <v>20</v>
      </c>
      <c r="B36" s="48" t="s">
        <v>100</v>
      </c>
      <c r="C36" s="49">
        <v>2</v>
      </c>
      <c r="D36" s="50">
        <v>0.5</v>
      </c>
      <c r="E36" s="51">
        <v>3.44</v>
      </c>
      <c r="F36" s="52">
        <f t="shared" si="0"/>
        <v>3.44</v>
      </c>
      <c r="G36" s="36"/>
      <c r="H36" s="36"/>
      <c r="I36" s="533"/>
      <c r="J36" s="48" t="s">
        <v>95</v>
      </c>
      <c r="K36" s="49">
        <v>7</v>
      </c>
      <c r="L36" s="49">
        <f>K36*(8/7)</f>
        <v>8</v>
      </c>
      <c r="M36" s="53">
        <v>0.2</v>
      </c>
      <c r="N36" s="51">
        <v>3.44</v>
      </c>
      <c r="O36" s="52">
        <f>L36*M36*N36</f>
        <v>5.5040000000000004</v>
      </c>
    </row>
    <row r="37" spans="1:15" ht="15">
      <c r="A37" s="47">
        <v>21</v>
      </c>
      <c r="B37" s="48" t="s">
        <v>101</v>
      </c>
      <c r="C37" s="49">
        <v>12</v>
      </c>
      <c r="D37" s="50">
        <v>1</v>
      </c>
      <c r="E37" s="51">
        <v>3.44</v>
      </c>
      <c r="F37" s="52">
        <f t="shared" si="0"/>
        <v>41.28</v>
      </c>
      <c r="G37" s="36"/>
      <c r="H37" s="36"/>
      <c r="I37" s="534"/>
      <c r="J37" s="48"/>
      <c r="K37" s="49"/>
      <c r="L37" s="49"/>
      <c r="M37" s="53"/>
      <c r="N37" s="51"/>
      <c r="O37" s="52"/>
    </row>
    <row r="38" spans="1:15" ht="15">
      <c r="A38" s="47">
        <v>22</v>
      </c>
      <c r="B38" s="48" t="s">
        <v>93</v>
      </c>
      <c r="C38" s="49">
        <v>12</v>
      </c>
      <c r="D38" s="50">
        <v>1.5</v>
      </c>
      <c r="E38" s="51">
        <v>3.44</v>
      </c>
      <c r="F38" s="52">
        <f t="shared" si="0"/>
        <v>61.92</v>
      </c>
      <c r="G38" s="36"/>
      <c r="H38" s="36"/>
      <c r="I38" s="532">
        <v>8</v>
      </c>
      <c r="J38" s="48"/>
      <c r="K38" s="49"/>
      <c r="L38" s="49"/>
      <c r="M38" s="53"/>
      <c r="N38" s="51"/>
      <c r="O38" s="52"/>
    </row>
    <row r="39" spans="1:15" ht="15">
      <c r="A39" s="47">
        <v>23</v>
      </c>
      <c r="B39" s="48" t="s">
        <v>94</v>
      </c>
      <c r="C39" s="49">
        <v>2</v>
      </c>
      <c r="D39" s="50">
        <v>0.5</v>
      </c>
      <c r="E39" s="51">
        <v>3.44</v>
      </c>
      <c r="F39" s="52">
        <f t="shared" si="0"/>
        <v>3.44</v>
      </c>
      <c r="G39" s="36"/>
      <c r="H39" s="36"/>
      <c r="I39" s="533"/>
      <c r="J39" s="48" t="s">
        <v>99</v>
      </c>
      <c r="K39" s="49">
        <v>7</v>
      </c>
      <c r="L39" s="49">
        <f>K39*(8/7)</f>
        <v>8</v>
      </c>
      <c r="M39" s="53">
        <v>0.2</v>
      </c>
      <c r="N39" s="51">
        <v>3.44</v>
      </c>
      <c r="O39" s="52">
        <f>L39*M39*N39</f>
        <v>5.5040000000000004</v>
      </c>
    </row>
    <row r="40" spans="1:15" ht="15">
      <c r="A40" s="47">
        <v>24</v>
      </c>
      <c r="B40" s="48" t="s">
        <v>96</v>
      </c>
      <c r="C40" s="49">
        <v>2</v>
      </c>
      <c r="D40" s="50">
        <v>0.5</v>
      </c>
      <c r="E40" s="51">
        <v>3.44</v>
      </c>
      <c r="F40" s="52">
        <f t="shared" si="0"/>
        <v>3.44</v>
      </c>
      <c r="G40" s="36"/>
      <c r="H40" s="36"/>
      <c r="I40" s="534"/>
      <c r="J40" s="48"/>
      <c r="K40" s="49"/>
      <c r="L40" s="49"/>
      <c r="M40" s="53"/>
      <c r="N40" s="51"/>
      <c r="O40" s="52"/>
    </row>
    <row r="41" spans="1:15" ht="15">
      <c r="A41" s="47">
        <v>25</v>
      </c>
      <c r="B41" s="48" t="s">
        <v>97</v>
      </c>
      <c r="C41" s="49">
        <v>2</v>
      </c>
      <c r="D41" s="50">
        <v>0.5</v>
      </c>
      <c r="E41" s="51">
        <v>3.44</v>
      </c>
      <c r="F41" s="52">
        <f t="shared" si="0"/>
        <v>3.44</v>
      </c>
      <c r="G41" s="36"/>
      <c r="H41" s="36"/>
      <c r="I41" s="532">
        <v>9</v>
      </c>
      <c r="J41" s="48"/>
      <c r="K41" s="49"/>
      <c r="L41" s="49"/>
      <c r="M41" s="53"/>
      <c r="N41" s="51"/>
      <c r="O41" s="52"/>
    </row>
    <row r="42" spans="1:15" ht="15">
      <c r="A42" s="47">
        <v>26</v>
      </c>
      <c r="B42" s="48" t="s">
        <v>98</v>
      </c>
      <c r="C42" s="49">
        <v>2</v>
      </c>
      <c r="D42" s="50">
        <v>0.5</v>
      </c>
      <c r="E42" s="51">
        <v>3.44</v>
      </c>
      <c r="F42" s="52">
        <f t="shared" si="0"/>
        <v>3.44</v>
      </c>
      <c r="G42" s="36"/>
      <c r="H42" s="36"/>
      <c r="I42" s="533"/>
      <c r="J42" s="48" t="s">
        <v>102</v>
      </c>
      <c r="K42" s="49">
        <v>7</v>
      </c>
      <c r="L42" s="49">
        <f>K42*(8/7)</f>
        <v>8</v>
      </c>
      <c r="M42" s="53">
        <v>0.2</v>
      </c>
      <c r="N42" s="51">
        <v>3.44</v>
      </c>
      <c r="O42" s="52">
        <f>L42*M42*N42</f>
        <v>5.5040000000000004</v>
      </c>
    </row>
    <row r="43" spans="1:15" ht="15">
      <c r="A43" s="47">
        <v>27</v>
      </c>
      <c r="B43" s="48" t="s">
        <v>100</v>
      </c>
      <c r="C43" s="49">
        <v>2</v>
      </c>
      <c r="D43" s="50">
        <v>0.5</v>
      </c>
      <c r="E43" s="51">
        <v>3.44</v>
      </c>
      <c r="F43" s="52">
        <f t="shared" si="0"/>
        <v>3.44</v>
      </c>
      <c r="G43" s="36"/>
      <c r="H43" s="36"/>
      <c r="I43" s="534"/>
      <c r="J43" s="48"/>
      <c r="K43" s="49"/>
      <c r="L43" s="49"/>
      <c r="M43" s="53"/>
      <c r="N43" s="51"/>
      <c r="O43" s="52"/>
    </row>
    <row r="44" spans="1:15" ht="15">
      <c r="A44" s="47">
        <v>28</v>
      </c>
      <c r="B44" s="48" t="s">
        <v>101</v>
      </c>
      <c r="C44" s="49">
        <v>12</v>
      </c>
      <c r="D44" s="50">
        <v>1</v>
      </c>
      <c r="E44" s="51">
        <v>3.44</v>
      </c>
      <c r="F44" s="52">
        <f t="shared" si="0"/>
        <v>41.28</v>
      </c>
      <c r="G44" s="36"/>
      <c r="H44" s="36"/>
      <c r="I44" s="532">
        <v>10</v>
      </c>
      <c r="J44" s="48"/>
      <c r="K44" s="49"/>
      <c r="L44" s="49"/>
      <c r="M44" s="53"/>
      <c r="N44" s="51"/>
      <c r="O44" s="52"/>
    </row>
    <row r="45" spans="1:15" ht="15">
      <c r="A45" s="47">
        <v>29</v>
      </c>
      <c r="B45" s="48" t="s">
        <v>93</v>
      </c>
      <c r="C45" s="49">
        <v>12</v>
      </c>
      <c r="D45" s="50">
        <v>1.5</v>
      </c>
      <c r="E45" s="51">
        <v>3.44</v>
      </c>
      <c r="F45" s="52">
        <f t="shared" si="0"/>
        <v>61.92</v>
      </c>
      <c r="G45" s="36"/>
      <c r="H45" s="36"/>
      <c r="I45" s="533"/>
      <c r="J45" s="48" t="s">
        <v>103</v>
      </c>
      <c r="K45" s="49">
        <v>7</v>
      </c>
      <c r="L45" s="49">
        <f>K45*(8/7)</f>
        <v>8</v>
      </c>
      <c r="M45" s="53">
        <v>0.2</v>
      </c>
      <c r="N45" s="51">
        <v>3.44</v>
      </c>
      <c r="O45" s="52">
        <f>L45*M45*N45</f>
        <v>5.5040000000000004</v>
      </c>
    </row>
    <row r="46" spans="1:15" ht="15">
      <c r="A46" s="47">
        <v>30</v>
      </c>
      <c r="B46" s="48" t="s">
        <v>94</v>
      </c>
      <c r="C46" s="49">
        <v>2</v>
      </c>
      <c r="D46" s="50">
        <v>0.5</v>
      </c>
      <c r="E46" s="51">
        <v>3.44</v>
      </c>
      <c r="F46" s="52">
        <f t="shared" si="0"/>
        <v>3.44</v>
      </c>
      <c r="G46" s="36"/>
      <c r="H46" s="36"/>
      <c r="I46" s="534"/>
      <c r="J46" s="48"/>
      <c r="K46" s="49"/>
      <c r="L46" s="49"/>
      <c r="M46" s="53"/>
      <c r="N46" s="51"/>
      <c r="O46" s="52"/>
    </row>
    <row r="47" spans="1:15" ht="15">
      <c r="A47" s="538" t="s">
        <v>106</v>
      </c>
      <c r="B47" s="539"/>
      <c r="C47" s="48">
        <f>SUM(C17:C46)</f>
        <v>150</v>
      </c>
      <c r="D47" s="57"/>
      <c r="E47" s="57"/>
      <c r="F47" s="58">
        <f>SUM(F17:F46)</f>
        <v>546.95999999999992</v>
      </c>
      <c r="G47" s="36"/>
      <c r="H47" s="36"/>
      <c r="I47" s="532">
        <v>11</v>
      </c>
      <c r="J47" s="48"/>
      <c r="K47" s="49"/>
      <c r="L47" s="49"/>
      <c r="M47" s="53"/>
      <c r="N47" s="51"/>
      <c r="O47" s="52"/>
    </row>
    <row r="48" spans="1:15" ht="15">
      <c r="A48" s="540" t="s">
        <v>107</v>
      </c>
      <c r="B48" s="541"/>
      <c r="C48" s="541"/>
      <c r="D48" s="541"/>
      <c r="E48" s="541"/>
      <c r="F48" s="59">
        <f>F47*0.972</f>
        <v>531.64511999999991</v>
      </c>
      <c r="G48" s="36"/>
      <c r="H48" s="36"/>
      <c r="I48" s="533"/>
      <c r="J48" s="48" t="s">
        <v>104</v>
      </c>
      <c r="K48" s="49">
        <v>7</v>
      </c>
      <c r="L48" s="49">
        <f>K48*(8/7)</f>
        <v>8</v>
      </c>
      <c r="M48" s="53">
        <v>0.2</v>
      </c>
      <c r="N48" s="51">
        <v>3.44</v>
      </c>
      <c r="O48" s="52">
        <f>L48*M48*N48</f>
        <v>5.5040000000000004</v>
      </c>
    </row>
    <row r="49" spans="1:15" ht="15.75" thickBot="1">
      <c r="A49" s="542" t="s">
        <v>108</v>
      </c>
      <c r="B49" s="543"/>
      <c r="C49" s="543"/>
      <c r="D49" s="543"/>
      <c r="E49" s="543"/>
      <c r="F49" s="60">
        <f>F47+F48</f>
        <v>1078.6051199999997</v>
      </c>
      <c r="G49" s="36"/>
      <c r="H49" s="36"/>
      <c r="I49" s="534"/>
      <c r="J49" s="48"/>
      <c r="K49" s="49"/>
      <c r="L49" s="49"/>
      <c r="M49" s="53"/>
      <c r="N49" s="51"/>
      <c r="O49" s="52"/>
    </row>
    <row r="50" spans="1:15" ht="15">
      <c r="A50" s="37"/>
      <c r="B50" s="37"/>
      <c r="C50" s="37"/>
      <c r="D50" s="37"/>
      <c r="E50" s="37"/>
      <c r="F50" s="37"/>
      <c r="G50" s="36"/>
      <c r="H50" s="36"/>
      <c r="I50" s="532">
        <v>12</v>
      </c>
      <c r="J50" s="48"/>
      <c r="K50" s="49"/>
      <c r="L50" s="49"/>
      <c r="M50" s="53"/>
      <c r="N50" s="51"/>
      <c r="O50" s="52"/>
    </row>
    <row r="51" spans="1:15" ht="15.75" thickBot="1">
      <c r="A51" s="37"/>
      <c r="B51" s="37"/>
      <c r="C51" s="37"/>
      <c r="D51" s="37"/>
      <c r="E51" s="37"/>
      <c r="F51" s="37"/>
      <c r="G51" s="36"/>
      <c r="H51" s="36"/>
      <c r="I51" s="533"/>
      <c r="J51" s="48" t="s">
        <v>105</v>
      </c>
      <c r="K51" s="49">
        <v>7</v>
      </c>
      <c r="L51" s="49">
        <f>K51*(8/7)</f>
        <v>8</v>
      </c>
      <c r="M51" s="53">
        <v>0.2</v>
      </c>
      <c r="N51" s="51">
        <v>3.44</v>
      </c>
      <c r="O51" s="52">
        <f>L51*M51*N51</f>
        <v>5.5040000000000004</v>
      </c>
    </row>
    <row r="52" spans="1:15" ht="15">
      <c r="A52" s="535" t="s">
        <v>109</v>
      </c>
      <c r="B52" s="536"/>
      <c r="C52" s="536"/>
      <c r="D52" s="536"/>
      <c r="E52" s="536"/>
      <c r="F52" s="537"/>
      <c r="G52" s="36"/>
      <c r="H52" s="36"/>
      <c r="I52" s="534"/>
      <c r="J52" s="48"/>
      <c r="K52" s="49"/>
      <c r="L52" s="49"/>
      <c r="M52" s="53"/>
      <c r="N52" s="51"/>
      <c r="O52" s="52"/>
    </row>
    <row r="53" spans="1:15" ht="15">
      <c r="A53" s="544" t="s">
        <v>110</v>
      </c>
      <c r="B53" s="545"/>
      <c r="C53" s="545"/>
      <c r="D53" s="545"/>
      <c r="E53" s="545"/>
      <c r="F53" s="546"/>
      <c r="G53" s="36"/>
      <c r="H53" s="36"/>
      <c r="I53" s="532">
        <v>13</v>
      </c>
      <c r="J53" s="48"/>
      <c r="K53" s="49"/>
      <c r="L53" s="49"/>
      <c r="M53" s="53"/>
      <c r="N53" s="51"/>
      <c r="O53" s="52"/>
    </row>
    <row r="54" spans="1:15" ht="15">
      <c r="A54" s="547" t="s">
        <v>111</v>
      </c>
      <c r="B54" s="548"/>
      <c r="C54" s="548"/>
      <c r="D54" s="548"/>
      <c r="E54" s="548"/>
      <c r="F54" s="549"/>
      <c r="G54" s="36"/>
      <c r="H54" s="36"/>
      <c r="I54" s="533"/>
      <c r="J54" s="48" t="s">
        <v>95</v>
      </c>
      <c r="K54" s="49">
        <v>7</v>
      </c>
      <c r="L54" s="49">
        <f>K54*(8/7)</f>
        <v>8</v>
      </c>
      <c r="M54" s="53">
        <v>0.2</v>
      </c>
      <c r="N54" s="51">
        <v>3.44</v>
      </c>
      <c r="O54" s="52">
        <f>L54*M54*N54</f>
        <v>5.5040000000000004</v>
      </c>
    </row>
    <row r="55" spans="1:15" ht="15">
      <c r="A55" s="550" t="s">
        <v>112</v>
      </c>
      <c r="B55" s="551"/>
      <c r="C55" s="551"/>
      <c r="D55" s="551"/>
      <c r="E55" s="551"/>
      <c r="F55" s="552"/>
      <c r="G55" s="36"/>
      <c r="H55" s="36"/>
      <c r="I55" s="534"/>
      <c r="J55" s="48"/>
      <c r="K55" s="49"/>
      <c r="L55" s="49"/>
      <c r="M55" s="53"/>
      <c r="N55" s="51"/>
      <c r="O55" s="52"/>
    </row>
    <row r="56" spans="1:15" ht="15">
      <c r="A56" s="553" t="s">
        <v>113</v>
      </c>
      <c r="B56" s="554"/>
      <c r="C56" s="554"/>
      <c r="D56" s="554"/>
      <c r="E56" s="554"/>
      <c r="F56" s="555"/>
      <c r="G56" s="36"/>
      <c r="H56" s="36"/>
      <c r="I56" s="532">
        <v>14</v>
      </c>
      <c r="J56" s="48"/>
      <c r="K56" s="49"/>
      <c r="L56" s="49"/>
      <c r="M56" s="53"/>
      <c r="N56" s="51"/>
      <c r="O56" s="52"/>
    </row>
    <row r="57" spans="1:15" ht="15">
      <c r="A57" s="556" t="s">
        <v>114</v>
      </c>
      <c r="B57" s="557"/>
      <c r="C57" s="557"/>
      <c r="D57" s="557"/>
      <c r="E57" s="557"/>
      <c r="F57" s="558"/>
      <c r="G57" s="36"/>
      <c r="H57" s="36"/>
      <c r="I57" s="533"/>
      <c r="J57" s="48" t="s">
        <v>99</v>
      </c>
      <c r="K57" s="49">
        <v>7</v>
      </c>
      <c r="L57" s="49">
        <f>K57*(8/7)</f>
        <v>8</v>
      </c>
      <c r="M57" s="53">
        <v>0.2</v>
      </c>
      <c r="N57" s="51">
        <v>3.44</v>
      </c>
      <c r="O57" s="52">
        <f>L57*M57*N57</f>
        <v>5.5040000000000004</v>
      </c>
    </row>
    <row r="58" spans="1:15" ht="15">
      <c r="A58" s="556" t="s">
        <v>115</v>
      </c>
      <c r="B58" s="557"/>
      <c r="C58" s="557"/>
      <c r="D58" s="557"/>
      <c r="E58" s="557"/>
      <c r="F58" s="558"/>
      <c r="G58" s="36"/>
      <c r="H58" s="36"/>
      <c r="I58" s="534"/>
      <c r="J58" s="48"/>
      <c r="K58" s="49"/>
      <c r="L58" s="49"/>
      <c r="M58" s="53"/>
      <c r="N58" s="51"/>
      <c r="O58" s="52"/>
    </row>
    <row r="59" spans="1:15" ht="15.75" thickBot="1">
      <c r="A59" s="559" t="s">
        <v>116</v>
      </c>
      <c r="B59" s="560"/>
      <c r="C59" s="560"/>
      <c r="D59" s="560"/>
      <c r="E59" s="560"/>
      <c r="F59" s="561"/>
      <c r="G59" s="36"/>
      <c r="H59" s="36"/>
      <c r="I59" s="532">
        <v>15</v>
      </c>
      <c r="J59" s="48"/>
      <c r="K59" s="49"/>
      <c r="L59" s="49"/>
      <c r="M59" s="53"/>
      <c r="N59" s="51"/>
      <c r="O59" s="52"/>
    </row>
    <row r="60" spans="1:15" ht="15.75" thickBot="1">
      <c r="A60" s="37"/>
      <c r="B60" s="37"/>
      <c r="C60" s="37"/>
      <c r="D60" s="37"/>
      <c r="E60" s="37"/>
      <c r="F60" s="37"/>
      <c r="G60" s="36"/>
      <c r="H60" s="36"/>
      <c r="I60" s="533"/>
      <c r="J60" s="48" t="s">
        <v>102</v>
      </c>
      <c r="K60" s="49">
        <v>7</v>
      </c>
      <c r="L60" s="49">
        <f>K60*(8/7)</f>
        <v>8</v>
      </c>
      <c r="M60" s="53">
        <v>0.2</v>
      </c>
      <c r="N60" s="51">
        <v>3.44</v>
      </c>
      <c r="O60" s="52">
        <f>L60*M60*N60</f>
        <v>5.5040000000000004</v>
      </c>
    </row>
    <row r="61" spans="1:15" ht="15">
      <c r="A61" s="535" t="s">
        <v>117</v>
      </c>
      <c r="B61" s="536"/>
      <c r="C61" s="536"/>
      <c r="D61" s="536"/>
      <c r="E61" s="536"/>
      <c r="F61" s="537"/>
      <c r="G61" s="36"/>
      <c r="H61" s="36"/>
      <c r="I61" s="534"/>
      <c r="J61" s="48"/>
      <c r="K61" s="49"/>
      <c r="L61" s="49"/>
      <c r="M61" s="53"/>
      <c r="N61" s="51"/>
      <c r="O61" s="52"/>
    </row>
    <row r="62" spans="1:15" ht="15.75" thickBot="1">
      <c r="A62" s="562" t="s">
        <v>118</v>
      </c>
      <c r="B62" s="563"/>
      <c r="C62" s="563"/>
      <c r="D62" s="563"/>
      <c r="E62" s="563"/>
      <c r="F62" s="564"/>
      <c r="G62" s="36"/>
      <c r="H62" s="36"/>
      <c r="I62" s="532">
        <v>16</v>
      </c>
      <c r="J62" s="48"/>
      <c r="K62" s="49"/>
      <c r="L62" s="49"/>
      <c r="M62" s="53"/>
      <c r="N62" s="51"/>
      <c r="O62" s="52"/>
    </row>
    <row r="63" spans="1:15" ht="15">
      <c r="A63" s="37"/>
      <c r="B63" s="37"/>
      <c r="C63" s="37"/>
      <c r="D63" s="37"/>
      <c r="E63" s="37"/>
      <c r="F63" s="37"/>
      <c r="G63" s="36"/>
      <c r="H63" s="36"/>
      <c r="I63" s="533"/>
      <c r="J63" s="48" t="s">
        <v>103</v>
      </c>
      <c r="K63" s="49">
        <v>7</v>
      </c>
      <c r="L63" s="49">
        <f>K63*(8/7)</f>
        <v>8</v>
      </c>
      <c r="M63" s="53">
        <v>0.2</v>
      </c>
      <c r="N63" s="51">
        <v>3.44</v>
      </c>
      <c r="O63" s="52">
        <f>L63*M63*N63</f>
        <v>5.5040000000000004</v>
      </c>
    </row>
    <row r="64" spans="1:15" ht="15">
      <c r="A64" s="37"/>
      <c r="B64" s="37"/>
      <c r="C64" s="37"/>
      <c r="D64" s="37"/>
      <c r="E64" s="37"/>
      <c r="F64" s="37"/>
      <c r="G64" s="36"/>
      <c r="H64" s="36"/>
      <c r="I64" s="534"/>
      <c r="J64" s="48"/>
      <c r="K64" s="49"/>
      <c r="L64" s="49"/>
      <c r="M64" s="53"/>
      <c r="N64" s="51"/>
      <c r="O64" s="52"/>
    </row>
    <row r="65" spans="1:15" ht="15">
      <c r="A65" s="37"/>
      <c r="B65" s="37"/>
      <c r="C65" s="37"/>
      <c r="D65" s="37"/>
      <c r="E65" s="37"/>
      <c r="F65" s="37"/>
      <c r="G65" s="36"/>
      <c r="H65" s="36"/>
      <c r="I65" s="532">
        <v>17</v>
      </c>
      <c r="J65" s="48"/>
      <c r="K65" s="49"/>
      <c r="L65" s="49"/>
      <c r="M65" s="53"/>
      <c r="N65" s="51"/>
      <c r="O65" s="52"/>
    </row>
    <row r="66" spans="1:15" ht="15">
      <c r="A66" s="37"/>
      <c r="B66" s="37"/>
      <c r="C66" s="37"/>
      <c r="D66" s="37"/>
      <c r="E66" s="37"/>
      <c r="F66" s="37"/>
      <c r="G66" s="36"/>
      <c r="H66" s="36"/>
      <c r="I66" s="533"/>
      <c r="J66" s="48" t="s">
        <v>104</v>
      </c>
      <c r="K66" s="49">
        <v>7</v>
      </c>
      <c r="L66" s="49">
        <f>K66*(8/7)</f>
        <v>8</v>
      </c>
      <c r="M66" s="53">
        <v>0.2</v>
      </c>
      <c r="N66" s="51">
        <v>3.44</v>
      </c>
      <c r="O66" s="52">
        <f>L66*M66*N66</f>
        <v>5.5040000000000004</v>
      </c>
    </row>
    <row r="67" spans="1:15" ht="15">
      <c r="A67" s="37"/>
      <c r="B67" s="37"/>
      <c r="C67" s="37"/>
      <c r="D67" s="37"/>
      <c r="E67" s="37"/>
      <c r="F67" s="37"/>
      <c r="G67" s="36"/>
      <c r="H67" s="36"/>
      <c r="I67" s="534"/>
      <c r="J67" s="48"/>
      <c r="K67" s="49"/>
      <c r="L67" s="49"/>
      <c r="M67" s="53"/>
      <c r="N67" s="51"/>
      <c r="O67" s="52"/>
    </row>
    <row r="68" spans="1:15" ht="15">
      <c r="A68" s="37"/>
      <c r="B68" s="37"/>
      <c r="C68" s="37"/>
      <c r="D68" s="37"/>
      <c r="E68" s="37"/>
      <c r="F68" s="37"/>
      <c r="G68" s="36"/>
      <c r="H68" s="36"/>
      <c r="I68" s="532">
        <v>18</v>
      </c>
      <c r="J68" s="48"/>
      <c r="K68" s="49"/>
      <c r="L68" s="49"/>
      <c r="M68" s="53"/>
      <c r="N68" s="51"/>
      <c r="O68" s="52"/>
    </row>
    <row r="69" spans="1:15" ht="15">
      <c r="A69" s="37"/>
      <c r="B69" s="37"/>
      <c r="C69" s="37"/>
      <c r="D69" s="37"/>
      <c r="E69" s="37"/>
      <c r="F69" s="37"/>
      <c r="G69" s="36"/>
      <c r="H69" s="36"/>
      <c r="I69" s="533"/>
      <c r="J69" s="48" t="s">
        <v>105</v>
      </c>
      <c r="K69" s="49">
        <v>7</v>
      </c>
      <c r="L69" s="49">
        <f>K69*(8/7)</f>
        <v>8</v>
      </c>
      <c r="M69" s="53">
        <v>0.2</v>
      </c>
      <c r="N69" s="51">
        <v>3.44</v>
      </c>
      <c r="O69" s="52">
        <f>L69*M69*N69</f>
        <v>5.5040000000000004</v>
      </c>
    </row>
    <row r="70" spans="1:15" ht="15">
      <c r="A70" s="37"/>
      <c r="B70" s="37"/>
      <c r="C70" s="37"/>
      <c r="D70" s="37"/>
      <c r="E70" s="37"/>
      <c r="F70" s="37"/>
      <c r="G70" s="36"/>
      <c r="H70" s="36"/>
      <c r="I70" s="534"/>
      <c r="J70" s="48"/>
      <c r="K70" s="49"/>
      <c r="L70" s="49"/>
      <c r="M70" s="53"/>
      <c r="N70" s="51"/>
      <c r="O70" s="52"/>
    </row>
    <row r="71" spans="1:15" ht="15">
      <c r="A71" s="37"/>
      <c r="B71" s="37"/>
      <c r="C71" s="37"/>
      <c r="D71" s="37"/>
      <c r="E71" s="37"/>
      <c r="F71" s="37"/>
      <c r="G71" s="36"/>
      <c r="H71" s="36"/>
      <c r="I71" s="532">
        <v>19</v>
      </c>
      <c r="J71" s="48"/>
      <c r="K71" s="49"/>
      <c r="L71" s="49"/>
      <c r="M71" s="53"/>
      <c r="N71" s="51"/>
      <c r="O71" s="52"/>
    </row>
    <row r="72" spans="1:15" ht="15">
      <c r="A72" s="37"/>
      <c r="B72" s="37"/>
      <c r="C72" s="37"/>
      <c r="D72" s="37"/>
      <c r="E72" s="37"/>
      <c r="F72" s="37"/>
      <c r="G72" s="36"/>
      <c r="H72" s="36"/>
      <c r="I72" s="533"/>
      <c r="J72" s="48" t="s">
        <v>95</v>
      </c>
      <c r="K72" s="49">
        <v>7</v>
      </c>
      <c r="L72" s="49">
        <f>K72*(8/7)</f>
        <v>8</v>
      </c>
      <c r="M72" s="53">
        <v>0.2</v>
      </c>
      <c r="N72" s="51">
        <v>3.44</v>
      </c>
      <c r="O72" s="52">
        <f>L72*M72*N72</f>
        <v>5.5040000000000004</v>
      </c>
    </row>
    <row r="73" spans="1:15" ht="15">
      <c r="A73" s="37"/>
      <c r="B73" s="37"/>
      <c r="C73" s="37"/>
      <c r="D73" s="37"/>
      <c r="E73" s="37"/>
      <c r="F73" s="37"/>
      <c r="G73" s="36"/>
      <c r="H73" s="36"/>
      <c r="I73" s="534"/>
      <c r="J73" s="48"/>
      <c r="K73" s="49"/>
      <c r="L73" s="49"/>
      <c r="M73" s="53"/>
      <c r="N73" s="51"/>
      <c r="O73" s="52"/>
    </row>
    <row r="74" spans="1:15" ht="15">
      <c r="A74" s="37"/>
      <c r="B74" s="37"/>
      <c r="C74" s="37"/>
      <c r="D74" s="37"/>
      <c r="E74" s="37"/>
      <c r="F74" s="37"/>
      <c r="G74" s="36"/>
      <c r="H74" s="36"/>
      <c r="I74" s="532">
        <v>20</v>
      </c>
      <c r="J74" s="48"/>
      <c r="K74" s="49"/>
      <c r="L74" s="49"/>
      <c r="M74" s="53"/>
      <c r="N74" s="51"/>
      <c r="O74" s="52"/>
    </row>
    <row r="75" spans="1:15" ht="15">
      <c r="A75" s="37"/>
      <c r="B75" s="37"/>
      <c r="C75" s="37"/>
      <c r="D75" s="37"/>
      <c r="E75" s="37"/>
      <c r="F75" s="37"/>
      <c r="G75" s="36"/>
      <c r="H75" s="36"/>
      <c r="I75" s="533"/>
      <c r="J75" s="48" t="s">
        <v>99</v>
      </c>
      <c r="K75" s="49">
        <v>7</v>
      </c>
      <c r="L75" s="49">
        <f>K75*(8/7)</f>
        <v>8</v>
      </c>
      <c r="M75" s="53">
        <v>0.2</v>
      </c>
      <c r="N75" s="51">
        <v>3.44</v>
      </c>
      <c r="O75" s="52">
        <f>L75*M75*N75</f>
        <v>5.5040000000000004</v>
      </c>
    </row>
    <row r="76" spans="1:15" ht="15">
      <c r="A76" s="37"/>
      <c r="B76" s="37"/>
      <c r="C76" s="37"/>
      <c r="D76" s="37"/>
      <c r="E76" s="37"/>
      <c r="F76" s="37"/>
      <c r="G76" s="36"/>
      <c r="H76" s="36"/>
      <c r="I76" s="534"/>
      <c r="J76" s="48"/>
      <c r="K76" s="49"/>
      <c r="L76" s="49"/>
      <c r="M76" s="53"/>
      <c r="N76" s="51"/>
      <c r="O76" s="52"/>
    </row>
    <row r="77" spans="1:15" ht="15">
      <c r="A77" s="37"/>
      <c r="B77" s="36"/>
      <c r="C77" s="37"/>
      <c r="D77" s="37"/>
      <c r="E77" s="37"/>
      <c r="F77" s="36"/>
      <c r="G77" s="36"/>
      <c r="H77" s="36"/>
      <c r="I77" s="532">
        <v>21</v>
      </c>
      <c r="J77" s="48"/>
      <c r="K77" s="49"/>
      <c r="L77" s="49"/>
      <c r="M77" s="53"/>
      <c r="N77" s="51"/>
      <c r="O77" s="52"/>
    </row>
    <row r="78" spans="1:15" ht="15">
      <c r="A78" s="37"/>
      <c r="B78" s="36"/>
      <c r="C78" s="37"/>
      <c r="D78" s="37"/>
      <c r="E78" s="37"/>
      <c r="F78" s="36"/>
      <c r="G78" s="36"/>
      <c r="H78" s="36"/>
      <c r="I78" s="533"/>
      <c r="J78" s="48" t="s">
        <v>102</v>
      </c>
      <c r="K78" s="49">
        <v>7</v>
      </c>
      <c r="L78" s="49">
        <f>K78*(8/7)</f>
        <v>8</v>
      </c>
      <c r="M78" s="53">
        <v>0.2</v>
      </c>
      <c r="N78" s="51">
        <v>3.44</v>
      </c>
      <c r="O78" s="52">
        <f>L78*M78*N78</f>
        <v>5.5040000000000004</v>
      </c>
    </row>
    <row r="79" spans="1:15" ht="15">
      <c r="A79" s="37"/>
      <c r="B79" s="36"/>
      <c r="C79" s="37"/>
      <c r="D79" s="37"/>
      <c r="E79" s="37"/>
      <c r="F79" s="36"/>
      <c r="G79" s="36"/>
      <c r="H79" s="36"/>
      <c r="I79" s="534"/>
      <c r="J79" s="48"/>
      <c r="K79" s="49"/>
      <c r="L79" s="49"/>
      <c r="M79" s="53"/>
      <c r="N79" s="51"/>
      <c r="O79" s="52"/>
    </row>
    <row r="80" spans="1:15" ht="15">
      <c r="A80" s="37"/>
      <c r="B80" s="36"/>
      <c r="C80" s="37"/>
      <c r="D80" s="37"/>
      <c r="E80" s="37"/>
      <c r="F80" s="36"/>
      <c r="G80" s="36"/>
      <c r="H80" s="36"/>
      <c r="I80" s="532">
        <v>22</v>
      </c>
      <c r="J80" s="48"/>
      <c r="K80" s="49"/>
      <c r="L80" s="49"/>
      <c r="M80" s="53"/>
      <c r="N80" s="51"/>
      <c r="O80" s="52"/>
    </row>
    <row r="81" spans="1:15" ht="15">
      <c r="A81" s="37"/>
      <c r="B81" s="36"/>
      <c r="C81" s="37"/>
      <c r="D81" s="37"/>
      <c r="E81" s="37"/>
      <c r="F81" s="36"/>
      <c r="G81" s="36"/>
      <c r="H81" s="36"/>
      <c r="I81" s="533"/>
      <c r="J81" s="48" t="s">
        <v>103</v>
      </c>
      <c r="K81" s="49">
        <v>7</v>
      </c>
      <c r="L81" s="49">
        <f>K81*(8/7)</f>
        <v>8</v>
      </c>
      <c r="M81" s="53">
        <v>0.2</v>
      </c>
      <c r="N81" s="51">
        <v>3.44</v>
      </c>
      <c r="O81" s="52">
        <f>L81*M81*N81</f>
        <v>5.5040000000000004</v>
      </c>
    </row>
    <row r="82" spans="1:15" ht="15">
      <c r="A82" s="37"/>
      <c r="B82" s="36"/>
      <c r="C82" s="37"/>
      <c r="D82" s="37"/>
      <c r="E82" s="37"/>
      <c r="F82" s="36"/>
      <c r="G82" s="36"/>
      <c r="H82" s="36"/>
      <c r="I82" s="533"/>
      <c r="J82" s="48" t="s">
        <v>104</v>
      </c>
      <c r="K82" s="49">
        <v>7</v>
      </c>
      <c r="L82" s="49">
        <f>K82*(8/7)</f>
        <v>8</v>
      </c>
      <c r="M82" s="53">
        <v>0.2</v>
      </c>
      <c r="N82" s="51">
        <v>3.44</v>
      </c>
      <c r="O82" s="52">
        <f>L82*M82*N82</f>
        <v>5.5040000000000004</v>
      </c>
    </row>
    <row r="83" spans="1:15" ht="15">
      <c r="A83" s="37"/>
      <c r="B83" s="36"/>
      <c r="C83" s="37"/>
      <c r="D83" s="37"/>
      <c r="E83" s="37"/>
      <c r="F83" s="36"/>
      <c r="G83" s="36"/>
      <c r="H83" s="36"/>
      <c r="I83" s="534"/>
      <c r="J83" s="48"/>
      <c r="K83" s="49"/>
      <c r="L83" s="49"/>
      <c r="M83" s="53"/>
      <c r="N83" s="51"/>
      <c r="O83" s="52"/>
    </row>
    <row r="84" spans="1:15" ht="15">
      <c r="A84" s="37"/>
      <c r="B84" s="36"/>
      <c r="C84" s="37"/>
      <c r="D84" s="37"/>
      <c r="E84" s="37"/>
      <c r="F84" s="36"/>
      <c r="G84" s="36"/>
      <c r="H84" s="36"/>
      <c r="I84" s="532">
        <v>24</v>
      </c>
      <c r="J84" s="48"/>
      <c r="K84" s="49"/>
      <c r="L84" s="49"/>
      <c r="M84" s="53"/>
      <c r="N84" s="51"/>
      <c r="O84" s="52"/>
    </row>
    <row r="85" spans="1:15" ht="15">
      <c r="A85" s="37"/>
      <c r="B85" s="36"/>
      <c r="C85" s="37"/>
      <c r="D85" s="37"/>
      <c r="E85" s="37"/>
      <c r="F85" s="36"/>
      <c r="G85" s="36"/>
      <c r="H85" s="36"/>
      <c r="I85" s="533"/>
      <c r="J85" s="48" t="s">
        <v>105</v>
      </c>
      <c r="K85" s="49">
        <v>7</v>
      </c>
      <c r="L85" s="49">
        <f>K85*(8/7)</f>
        <v>8</v>
      </c>
      <c r="M85" s="53">
        <v>0.2</v>
      </c>
      <c r="N85" s="51">
        <v>3.44</v>
      </c>
      <c r="O85" s="52">
        <f>L85*M85*N85</f>
        <v>5.5040000000000004</v>
      </c>
    </row>
    <row r="86" spans="1:15" ht="15">
      <c r="A86" s="37"/>
      <c r="B86" s="36"/>
      <c r="C86" s="37"/>
      <c r="D86" s="37"/>
      <c r="E86" s="37"/>
      <c r="F86" s="36"/>
      <c r="G86" s="36"/>
      <c r="H86" s="36"/>
      <c r="I86" s="534"/>
      <c r="J86" s="48"/>
      <c r="K86" s="49"/>
      <c r="L86" s="49"/>
      <c r="M86" s="53"/>
      <c r="N86" s="51"/>
      <c r="O86" s="52"/>
    </row>
    <row r="87" spans="1:15" ht="15">
      <c r="A87" s="37"/>
      <c r="B87" s="36"/>
      <c r="C87" s="37"/>
      <c r="D87" s="37"/>
      <c r="E87" s="37"/>
      <c r="F87" s="36"/>
      <c r="G87" s="36"/>
      <c r="H87" s="36"/>
      <c r="I87" s="532">
        <v>25</v>
      </c>
      <c r="J87" s="48"/>
      <c r="K87" s="49"/>
      <c r="L87" s="49"/>
      <c r="M87" s="53"/>
      <c r="N87" s="51"/>
      <c r="O87" s="52"/>
    </row>
    <row r="88" spans="1:15" ht="15">
      <c r="A88" s="37"/>
      <c r="B88" s="36"/>
      <c r="C88" s="37"/>
      <c r="D88" s="37"/>
      <c r="E88" s="37"/>
      <c r="F88" s="36"/>
      <c r="G88" s="36"/>
      <c r="H88" s="36"/>
      <c r="I88" s="533"/>
      <c r="J88" s="48" t="s">
        <v>95</v>
      </c>
      <c r="K88" s="49">
        <v>7</v>
      </c>
      <c r="L88" s="49">
        <f>K88*(8/7)</f>
        <v>8</v>
      </c>
      <c r="M88" s="53">
        <v>0.2</v>
      </c>
      <c r="N88" s="51">
        <v>3.44</v>
      </c>
      <c r="O88" s="52">
        <f>L88*M88*N88</f>
        <v>5.5040000000000004</v>
      </c>
    </row>
    <row r="89" spans="1:15" ht="15">
      <c r="A89" s="37"/>
      <c r="B89" s="36"/>
      <c r="C89" s="37"/>
      <c r="D89" s="37"/>
      <c r="E89" s="37"/>
      <c r="F89" s="36"/>
      <c r="G89" s="36"/>
      <c r="H89" s="36"/>
      <c r="I89" s="534"/>
      <c r="J89" s="48"/>
      <c r="K89" s="49"/>
      <c r="L89" s="49"/>
      <c r="M89" s="53"/>
      <c r="N89" s="51"/>
      <c r="O89" s="52"/>
    </row>
    <row r="90" spans="1:15" ht="15">
      <c r="A90" s="37"/>
      <c r="B90" s="36"/>
      <c r="C90" s="37"/>
      <c r="D90" s="37"/>
      <c r="E90" s="37"/>
      <c r="F90" s="36"/>
      <c r="G90" s="36"/>
      <c r="H90" s="36"/>
      <c r="I90" s="532">
        <v>26</v>
      </c>
      <c r="J90" s="48"/>
      <c r="K90" s="49"/>
      <c r="L90" s="49"/>
      <c r="M90" s="53"/>
      <c r="N90" s="51"/>
      <c r="O90" s="52"/>
    </row>
    <row r="91" spans="1:15" ht="15">
      <c r="A91" s="37"/>
      <c r="B91" s="36"/>
      <c r="C91" s="37"/>
      <c r="D91" s="37"/>
      <c r="E91" s="37"/>
      <c r="F91" s="36"/>
      <c r="G91" s="36"/>
      <c r="H91" s="36"/>
      <c r="I91" s="533"/>
      <c r="J91" s="48" t="s">
        <v>99</v>
      </c>
      <c r="K91" s="49">
        <v>7</v>
      </c>
      <c r="L91" s="49">
        <f>K91*(8/7)</f>
        <v>8</v>
      </c>
      <c r="M91" s="53">
        <v>0.2</v>
      </c>
      <c r="N91" s="51">
        <v>3.44</v>
      </c>
      <c r="O91" s="52">
        <f>L91*M91*N91</f>
        <v>5.5040000000000004</v>
      </c>
    </row>
    <row r="92" spans="1:15" ht="15">
      <c r="A92" s="37"/>
      <c r="B92" s="36"/>
      <c r="C92" s="37"/>
      <c r="D92" s="37"/>
      <c r="E92" s="37"/>
      <c r="F92" s="36"/>
      <c r="G92" s="36"/>
      <c r="H92" s="36"/>
      <c r="I92" s="534"/>
      <c r="J92" s="48"/>
      <c r="K92" s="49"/>
      <c r="L92" s="49"/>
      <c r="M92" s="53"/>
      <c r="N92" s="51"/>
      <c r="O92" s="52"/>
    </row>
    <row r="93" spans="1:15" ht="15">
      <c r="A93" s="37"/>
      <c r="B93" s="36"/>
      <c r="C93" s="37"/>
      <c r="D93" s="37"/>
      <c r="E93" s="37"/>
      <c r="F93" s="36"/>
      <c r="G93" s="36"/>
      <c r="H93" s="36"/>
      <c r="I93" s="532">
        <v>27</v>
      </c>
      <c r="J93" s="48"/>
      <c r="K93" s="49"/>
      <c r="L93" s="49"/>
      <c r="M93" s="53"/>
      <c r="N93" s="51"/>
      <c r="O93" s="52"/>
    </row>
    <row r="94" spans="1:15" ht="15">
      <c r="A94" s="37"/>
      <c r="B94" s="36"/>
      <c r="C94" s="37"/>
      <c r="D94" s="37"/>
      <c r="E94" s="37"/>
      <c r="F94" s="36"/>
      <c r="G94" s="36"/>
      <c r="H94" s="36"/>
      <c r="I94" s="533"/>
      <c r="J94" s="48" t="s">
        <v>102</v>
      </c>
      <c r="K94" s="49">
        <v>7</v>
      </c>
      <c r="L94" s="49">
        <f>K94*(8/7)</f>
        <v>8</v>
      </c>
      <c r="M94" s="53">
        <v>0.2</v>
      </c>
      <c r="N94" s="51">
        <v>3.44</v>
      </c>
      <c r="O94" s="52">
        <f>L94*M94*N94</f>
        <v>5.5040000000000004</v>
      </c>
    </row>
    <row r="95" spans="1:15" ht="15">
      <c r="A95" s="37"/>
      <c r="B95" s="36"/>
      <c r="C95" s="37"/>
      <c r="D95" s="37"/>
      <c r="E95" s="37"/>
      <c r="F95" s="36"/>
      <c r="G95" s="36"/>
      <c r="H95" s="36"/>
      <c r="I95" s="534"/>
      <c r="J95" s="48"/>
      <c r="K95" s="49"/>
      <c r="L95" s="49"/>
      <c r="M95" s="53"/>
      <c r="N95" s="51"/>
      <c r="O95" s="52"/>
    </row>
    <row r="96" spans="1:15" ht="15">
      <c r="A96" s="37"/>
      <c r="B96" s="36"/>
      <c r="C96" s="37"/>
      <c r="D96" s="37"/>
      <c r="E96" s="37"/>
      <c r="F96" s="36"/>
      <c r="G96" s="36"/>
      <c r="H96" s="36"/>
      <c r="I96" s="532">
        <v>28</v>
      </c>
      <c r="J96" s="48"/>
      <c r="K96" s="49"/>
      <c r="L96" s="49"/>
      <c r="M96" s="53"/>
      <c r="N96" s="51"/>
      <c r="O96" s="52"/>
    </row>
    <row r="97" spans="1:15" ht="15">
      <c r="A97" s="37"/>
      <c r="B97" s="36"/>
      <c r="C97" s="37"/>
      <c r="D97" s="37"/>
      <c r="E97" s="37"/>
      <c r="F97" s="36"/>
      <c r="G97" s="36"/>
      <c r="H97" s="36"/>
      <c r="I97" s="533"/>
      <c r="J97" s="48" t="s">
        <v>103</v>
      </c>
      <c r="K97" s="49">
        <v>7</v>
      </c>
      <c r="L97" s="49">
        <f>K97*(8/7)</f>
        <v>8</v>
      </c>
      <c r="M97" s="53">
        <v>0.2</v>
      </c>
      <c r="N97" s="51">
        <v>3.44</v>
      </c>
      <c r="O97" s="52">
        <f>L97*M97*N97</f>
        <v>5.5040000000000004</v>
      </c>
    </row>
    <row r="98" spans="1:15" ht="15">
      <c r="I98" s="534"/>
      <c r="J98" s="48"/>
      <c r="K98" s="49"/>
      <c r="L98" s="49"/>
      <c r="M98" s="53"/>
      <c r="N98" s="51"/>
      <c r="O98" s="52"/>
    </row>
    <row r="99" spans="1:15" ht="15">
      <c r="I99" s="532">
        <v>29</v>
      </c>
      <c r="J99" s="48"/>
      <c r="K99" s="49"/>
      <c r="L99" s="49"/>
      <c r="M99" s="53"/>
      <c r="N99" s="51"/>
      <c r="O99" s="52"/>
    </row>
    <row r="100" spans="1:15" ht="15">
      <c r="I100" s="533"/>
      <c r="J100" s="48" t="s">
        <v>104</v>
      </c>
      <c r="K100" s="49">
        <v>7</v>
      </c>
      <c r="L100" s="49">
        <f>K100*(8/7)</f>
        <v>8</v>
      </c>
      <c r="M100" s="53">
        <v>0.2</v>
      </c>
      <c r="N100" s="51">
        <v>3.44</v>
      </c>
      <c r="O100" s="52">
        <f>L100*M100*N100</f>
        <v>5.5040000000000004</v>
      </c>
    </row>
    <row r="101" spans="1:15" ht="15">
      <c r="I101" s="534"/>
      <c r="J101" s="48"/>
      <c r="K101" s="49"/>
      <c r="L101" s="49"/>
      <c r="M101" s="53"/>
      <c r="N101" s="51"/>
      <c r="O101" s="52"/>
    </row>
    <row r="102" spans="1:15" ht="15">
      <c r="I102" s="532">
        <v>30</v>
      </c>
      <c r="J102" s="48"/>
      <c r="K102" s="49"/>
      <c r="L102" s="49"/>
      <c r="M102" s="53"/>
      <c r="N102" s="51"/>
      <c r="O102" s="52"/>
    </row>
    <row r="103" spans="1:15" ht="15">
      <c r="I103" s="533"/>
      <c r="J103" s="48" t="s">
        <v>105</v>
      </c>
      <c r="K103" s="49">
        <v>7</v>
      </c>
      <c r="L103" s="49">
        <f>K103*(8/7)</f>
        <v>8</v>
      </c>
      <c r="M103" s="53">
        <v>0.2</v>
      </c>
      <c r="N103" s="51">
        <v>3.44</v>
      </c>
      <c r="O103" s="52">
        <f>L103*M103*N103</f>
        <v>5.5040000000000004</v>
      </c>
    </row>
    <row r="104" spans="1:15" ht="15">
      <c r="I104" s="534"/>
      <c r="J104" s="48"/>
      <c r="K104" s="49"/>
      <c r="L104" s="49"/>
      <c r="M104" s="53"/>
      <c r="N104" s="51"/>
      <c r="O104" s="52"/>
    </row>
    <row r="105" spans="1:15" ht="41.25" customHeight="1">
      <c r="I105" s="565" t="s">
        <v>119</v>
      </c>
      <c r="J105" s="566"/>
      <c r="K105" s="48">
        <f>SUM(K17:K104)</f>
        <v>210</v>
      </c>
      <c r="L105" s="48">
        <f>SUM(L17:L104)</f>
        <v>240</v>
      </c>
      <c r="M105" s="62"/>
      <c r="N105" s="57"/>
      <c r="O105" s="63">
        <f>SUM(O17:O104)</f>
        <v>165.11999999999998</v>
      </c>
    </row>
    <row r="106" spans="1:15" ht="13.5" thickBot="1">
      <c r="I106" s="567" t="s">
        <v>107</v>
      </c>
      <c r="J106" s="568"/>
      <c r="K106" s="64"/>
      <c r="L106" s="64"/>
      <c r="M106" s="64"/>
      <c r="N106" s="64"/>
      <c r="O106" s="65">
        <f>O105*0.972</f>
        <v>160.49663999999999</v>
      </c>
    </row>
  </sheetData>
  <mergeCells count="54">
    <mergeCell ref="I102:I104"/>
    <mergeCell ref="I105:J105"/>
    <mergeCell ref="I106:J106"/>
    <mergeCell ref="I84:I86"/>
    <mergeCell ref="I87:I89"/>
    <mergeCell ref="I90:I92"/>
    <mergeCell ref="I93:I95"/>
    <mergeCell ref="I96:I98"/>
    <mergeCell ref="I99:I101"/>
    <mergeCell ref="I82:I83"/>
    <mergeCell ref="A59:F59"/>
    <mergeCell ref="I59:I61"/>
    <mergeCell ref="A61:F61"/>
    <mergeCell ref="A62:F62"/>
    <mergeCell ref="I62:I64"/>
    <mergeCell ref="I65:I67"/>
    <mergeCell ref="I68:I70"/>
    <mergeCell ref="I71:I73"/>
    <mergeCell ref="I74:I76"/>
    <mergeCell ref="I77:I79"/>
    <mergeCell ref="I80:I81"/>
    <mergeCell ref="A53:F53"/>
    <mergeCell ref="I53:I55"/>
    <mergeCell ref="A54:F54"/>
    <mergeCell ref="A55:F55"/>
    <mergeCell ref="A56:F56"/>
    <mergeCell ref="I56:I58"/>
    <mergeCell ref="A57:F57"/>
    <mergeCell ref="A58:F58"/>
    <mergeCell ref="I50:I52"/>
    <mergeCell ref="A52:F52"/>
    <mergeCell ref="I17:I19"/>
    <mergeCell ref="I20:I22"/>
    <mergeCell ref="I23:I25"/>
    <mergeCell ref="I35:I37"/>
    <mergeCell ref="I38:I40"/>
    <mergeCell ref="I41:I43"/>
    <mergeCell ref="I44:I46"/>
    <mergeCell ref="A47:B47"/>
    <mergeCell ref="I47:I49"/>
    <mergeCell ref="A48:E48"/>
    <mergeCell ref="A49:E49"/>
    <mergeCell ref="A11:N11"/>
    <mergeCell ref="A12:N12"/>
    <mergeCell ref="A15:F15"/>
    <mergeCell ref="I15:O15"/>
    <mergeCell ref="A16:B16"/>
    <mergeCell ref="I16:J16"/>
    <mergeCell ref="A10:N10"/>
    <mergeCell ref="A2:O4"/>
    <mergeCell ref="A5:O5"/>
    <mergeCell ref="A7:O7"/>
    <mergeCell ref="A8:N8"/>
    <mergeCell ref="A9:N9"/>
  </mergeCells>
  <printOptions horizontalCentered="1"/>
  <pageMargins left="0.51181102362204722" right="0.51181102362204722" top="0.78740157480314965" bottom="0.78740157480314965" header="0.31496062992125984" footer="0.31496062992125984"/>
  <pageSetup paperSize="9" scale="45" orientation="portrait" r:id="rId1"/>
  <drawing r:id="rId2"/>
</worksheet>
</file>

<file path=xl/worksheets/sheet14.xml><?xml version="1.0" encoding="utf-8"?>
<worksheet xmlns="http://schemas.openxmlformats.org/spreadsheetml/2006/main" xmlns:r="http://schemas.openxmlformats.org/officeDocument/2006/relationships">
  <dimension ref="A1:AA35"/>
  <sheetViews>
    <sheetView view="pageBreakPreview" zoomScale="85" zoomScaleNormal="100" zoomScaleSheetLayoutView="85" workbookViewId="0">
      <selection activeCell="H12" sqref="H12"/>
    </sheetView>
  </sheetViews>
  <sheetFormatPr defaultRowHeight="12.75"/>
  <cols>
    <col min="1" max="1" width="8" style="34" customWidth="1"/>
    <col min="2" max="2" width="38" style="34" customWidth="1"/>
    <col min="3" max="3" width="14.28515625" style="34" customWidth="1"/>
    <col min="4" max="4" width="8.28515625" style="34" customWidth="1"/>
    <col min="5" max="5" width="11" style="34" customWidth="1"/>
    <col min="6" max="6" width="11.28515625" style="34" customWidth="1"/>
    <col min="7" max="7" width="14.140625" style="34" customWidth="1"/>
    <col min="8" max="8" width="13" style="34" customWidth="1"/>
    <col min="9" max="9" width="9.140625" style="70"/>
    <col min="10" max="10" width="9.140625" style="70" customWidth="1"/>
    <col min="11" max="11" width="9.140625" style="70"/>
    <col min="12" max="12" width="9.140625" style="70" customWidth="1"/>
    <col min="13" max="14" width="9.140625" style="70"/>
    <col min="15" max="18" width="9.140625" style="70" customWidth="1"/>
    <col min="19" max="19" width="21.42578125" style="70" customWidth="1"/>
    <col min="20" max="20" width="13" style="70" bestFit="1" customWidth="1"/>
    <col min="21" max="21" width="12.7109375" style="34" customWidth="1"/>
    <col min="22" max="22" width="9.140625" style="34"/>
    <col min="23" max="23" width="11" style="34" customWidth="1"/>
    <col min="24" max="24" width="14.42578125" style="34" customWidth="1"/>
    <col min="25" max="25" width="9.140625" style="34"/>
    <col min="26" max="26" width="9.5703125" style="34" bestFit="1" customWidth="1"/>
    <col min="27" max="27" width="11.85546875" style="34" customWidth="1"/>
    <col min="28" max="256" width="9.140625" style="34"/>
    <col min="257" max="257" width="8" style="34" customWidth="1"/>
    <col min="258" max="258" width="38" style="34" customWidth="1"/>
    <col min="259" max="259" width="14.28515625" style="34" customWidth="1"/>
    <col min="260" max="260" width="8.28515625" style="34" customWidth="1"/>
    <col min="261" max="261" width="11" style="34" customWidth="1"/>
    <col min="262" max="262" width="11.28515625" style="34" customWidth="1"/>
    <col min="263" max="263" width="14.140625" style="34" customWidth="1"/>
    <col min="264" max="264" width="13" style="34" customWidth="1"/>
    <col min="265" max="265" width="9.140625" style="34"/>
    <col min="266" max="266" width="9.140625" style="34" customWidth="1"/>
    <col min="267" max="267" width="9.140625" style="34"/>
    <col min="268" max="268" width="9.140625" style="34" customWidth="1"/>
    <col min="269" max="270" width="9.140625" style="34"/>
    <col min="271" max="274" width="9.140625" style="34" customWidth="1"/>
    <col min="275" max="275" width="21.42578125" style="34" customWidth="1"/>
    <col min="276" max="276" width="13" style="34" bestFit="1" customWidth="1"/>
    <col min="277" max="277" width="12.7109375" style="34" customWidth="1"/>
    <col min="278" max="278" width="9.140625" style="34"/>
    <col min="279" max="279" width="11" style="34" customWidth="1"/>
    <col min="280" max="280" width="14.42578125" style="34" customWidth="1"/>
    <col min="281" max="281" width="9.140625" style="34"/>
    <col min="282" max="282" width="9.5703125" style="34" bestFit="1" customWidth="1"/>
    <col min="283" max="283" width="11.85546875" style="34" customWidth="1"/>
    <col min="284" max="512" width="9.140625" style="34"/>
    <col min="513" max="513" width="8" style="34" customWidth="1"/>
    <col min="514" max="514" width="38" style="34" customWidth="1"/>
    <col min="515" max="515" width="14.28515625" style="34" customWidth="1"/>
    <col min="516" max="516" width="8.28515625" style="34" customWidth="1"/>
    <col min="517" max="517" width="11" style="34" customWidth="1"/>
    <col min="518" max="518" width="11.28515625" style="34" customWidth="1"/>
    <col min="519" max="519" width="14.140625" style="34" customWidth="1"/>
    <col min="520" max="520" width="13" style="34" customWidth="1"/>
    <col min="521" max="521" width="9.140625" style="34"/>
    <col min="522" max="522" width="9.140625" style="34" customWidth="1"/>
    <col min="523" max="523" width="9.140625" style="34"/>
    <col min="524" max="524" width="9.140625" style="34" customWidth="1"/>
    <col min="525" max="526" width="9.140625" style="34"/>
    <col min="527" max="530" width="9.140625" style="34" customWidth="1"/>
    <col min="531" max="531" width="21.42578125" style="34" customWidth="1"/>
    <col min="532" max="532" width="13" style="34" bestFit="1" customWidth="1"/>
    <col min="533" max="533" width="12.7109375" style="34" customWidth="1"/>
    <col min="534" max="534" width="9.140625" style="34"/>
    <col min="535" max="535" width="11" style="34" customWidth="1"/>
    <col min="536" max="536" width="14.42578125" style="34" customWidth="1"/>
    <col min="537" max="537" width="9.140625" style="34"/>
    <col min="538" max="538" width="9.5703125" style="34" bestFit="1" customWidth="1"/>
    <col min="539" max="539" width="11.85546875" style="34" customWidth="1"/>
    <col min="540" max="768" width="9.140625" style="34"/>
    <col min="769" max="769" width="8" style="34" customWidth="1"/>
    <col min="770" max="770" width="38" style="34" customWidth="1"/>
    <col min="771" max="771" width="14.28515625" style="34" customWidth="1"/>
    <col min="772" max="772" width="8.28515625" style="34" customWidth="1"/>
    <col min="773" max="773" width="11" style="34" customWidth="1"/>
    <col min="774" max="774" width="11.28515625" style="34" customWidth="1"/>
    <col min="775" max="775" width="14.140625" style="34" customWidth="1"/>
    <col min="776" max="776" width="13" style="34" customWidth="1"/>
    <col min="777" max="777" width="9.140625" style="34"/>
    <col min="778" max="778" width="9.140625" style="34" customWidth="1"/>
    <col min="779" max="779" width="9.140625" style="34"/>
    <col min="780" max="780" width="9.140625" style="34" customWidth="1"/>
    <col min="781" max="782" width="9.140625" style="34"/>
    <col min="783" max="786" width="9.140625" style="34" customWidth="1"/>
    <col min="787" max="787" width="21.42578125" style="34" customWidth="1"/>
    <col min="788" max="788" width="13" style="34" bestFit="1" customWidth="1"/>
    <col min="789" max="789" width="12.7109375" style="34" customWidth="1"/>
    <col min="790" max="790" width="9.140625" style="34"/>
    <col min="791" max="791" width="11" style="34" customWidth="1"/>
    <col min="792" max="792" width="14.42578125" style="34" customWidth="1"/>
    <col min="793" max="793" width="9.140625" style="34"/>
    <col min="794" max="794" width="9.5703125" style="34" bestFit="1" customWidth="1"/>
    <col min="795" max="795" width="11.85546875" style="34" customWidth="1"/>
    <col min="796" max="1024" width="9.140625" style="34"/>
    <col min="1025" max="1025" width="8" style="34" customWidth="1"/>
    <col min="1026" max="1026" width="38" style="34" customWidth="1"/>
    <col min="1027" max="1027" width="14.28515625" style="34" customWidth="1"/>
    <col min="1028" max="1028" width="8.28515625" style="34" customWidth="1"/>
    <col min="1029" max="1029" width="11" style="34" customWidth="1"/>
    <col min="1030" max="1030" width="11.28515625" style="34" customWidth="1"/>
    <col min="1031" max="1031" width="14.140625" style="34" customWidth="1"/>
    <col min="1032" max="1032" width="13" style="34" customWidth="1"/>
    <col min="1033" max="1033" width="9.140625" style="34"/>
    <col min="1034" max="1034" width="9.140625" style="34" customWidth="1"/>
    <col min="1035" max="1035" width="9.140625" style="34"/>
    <col min="1036" max="1036" width="9.140625" style="34" customWidth="1"/>
    <col min="1037" max="1038" width="9.140625" style="34"/>
    <col min="1039" max="1042" width="9.140625" style="34" customWidth="1"/>
    <col min="1043" max="1043" width="21.42578125" style="34" customWidth="1"/>
    <col min="1044" max="1044" width="13" style="34" bestFit="1" customWidth="1"/>
    <col min="1045" max="1045" width="12.7109375" style="34" customWidth="1"/>
    <col min="1046" max="1046" width="9.140625" style="34"/>
    <col min="1047" max="1047" width="11" style="34" customWidth="1"/>
    <col min="1048" max="1048" width="14.42578125" style="34" customWidth="1"/>
    <col min="1049" max="1049" width="9.140625" style="34"/>
    <col min="1050" max="1050" width="9.5703125" style="34" bestFit="1" customWidth="1"/>
    <col min="1051" max="1051" width="11.85546875" style="34" customWidth="1"/>
    <col min="1052" max="1280" width="9.140625" style="34"/>
    <col min="1281" max="1281" width="8" style="34" customWidth="1"/>
    <col min="1282" max="1282" width="38" style="34" customWidth="1"/>
    <col min="1283" max="1283" width="14.28515625" style="34" customWidth="1"/>
    <col min="1284" max="1284" width="8.28515625" style="34" customWidth="1"/>
    <col min="1285" max="1285" width="11" style="34" customWidth="1"/>
    <col min="1286" max="1286" width="11.28515625" style="34" customWidth="1"/>
    <col min="1287" max="1287" width="14.140625" style="34" customWidth="1"/>
    <col min="1288" max="1288" width="13" style="34" customWidth="1"/>
    <col min="1289" max="1289" width="9.140625" style="34"/>
    <col min="1290" max="1290" width="9.140625" style="34" customWidth="1"/>
    <col min="1291" max="1291" width="9.140625" style="34"/>
    <col min="1292" max="1292" width="9.140625" style="34" customWidth="1"/>
    <col min="1293" max="1294" width="9.140625" style="34"/>
    <col min="1295" max="1298" width="9.140625" style="34" customWidth="1"/>
    <col min="1299" max="1299" width="21.42578125" style="34" customWidth="1"/>
    <col min="1300" max="1300" width="13" style="34" bestFit="1" customWidth="1"/>
    <col min="1301" max="1301" width="12.7109375" style="34" customWidth="1"/>
    <col min="1302" max="1302" width="9.140625" style="34"/>
    <col min="1303" max="1303" width="11" style="34" customWidth="1"/>
    <col min="1304" max="1304" width="14.42578125" style="34" customWidth="1"/>
    <col min="1305" max="1305" width="9.140625" style="34"/>
    <col min="1306" max="1306" width="9.5703125" style="34" bestFit="1" customWidth="1"/>
    <col min="1307" max="1307" width="11.85546875" style="34" customWidth="1"/>
    <col min="1308" max="1536" width="9.140625" style="34"/>
    <col min="1537" max="1537" width="8" style="34" customWidth="1"/>
    <col min="1538" max="1538" width="38" style="34" customWidth="1"/>
    <col min="1539" max="1539" width="14.28515625" style="34" customWidth="1"/>
    <col min="1540" max="1540" width="8.28515625" style="34" customWidth="1"/>
    <col min="1541" max="1541" width="11" style="34" customWidth="1"/>
    <col min="1542" max="1542" width="11.28515625" style="34" customWidth="1"/>
    <col min="1543" max="1543" width="14.140625" style="34" customWidth="1"/>
    <col min="1544" max="1544" width="13" style="34" customWidth="1"/>
    <col min="1545" max="1545" width="9.140625" style="34"/>
    <col min="1546" max="1546" width="9.140625" style="34" customWidth="1"/>
    <col min="1547" max="1547" width="9.140625" style="34"/>
    <col min="1548" max="1548" width="9.140625" style="34" customWidth="1"/>
    <col min="1549" max="1550" width="9.140625" style="34"/>
    <col min="1551" max="1554" width="9.140625" style="34" customWidth="1"/>
    <col min="1555" max="1555" width="21.42578125" style="34" customWidth="1"/>
    <col min="1556" max="1556" width="13" style="34" bestFit="1" customWidth="1"/>
    <col min="1557" max="1557" width="12.7109375" style="34" customWidth="1"/>
    <col min="1558" max="1558" width="9.140625" style="34"/>
    <col min="1559" max="1559" width="11" style="34" customWidth="1"/>
    <col min="1560" max="1560" width="14.42578125" style="34" customWidth="1"/>
    <col min="1561" max="1561" width="9.140625" style="34"/>
    <col min="1562" max="1562" width="9.5703125" style="34" bestFit="1" customWidth="1"/>
    <col min="1563" max="1563" width="11.85546875" style="34" customWidth="1"/>
    <col min="1564" max="1792" width="9.140625" style="34"/>
    <col min="1793" max="1793" width="8" style="34" customWidth="1"/>
    <col min="1794" max="1794" width="38" style="34" customWidth="1"/>
    <col min="1795" max="1795" width="14.28515625" style="34" customWidth="1"/>
    <col min="1796" max="1796" width="8.28515625" style="34" customWidth="1"/>
    <col min="1797" max="1797" width="11" style="34" customWidth="1"/>
    <col min="1798" max="1798" width="11.28515625" style="34" customWidth="1"/>
    <col min="1799" max="1799" width="14.140625" style="34" customWidth="1"/>
    <col min="1800" max="1800" width="13" style="34" customWidth="1"/>
    <col min="1801" max="1801" width="9.140625" style="34"/>
    <col min="1802" max="1802" width="9.140625" style="34" customWidth="1"/>
    <col min="1803" max="1803" width="9.140625" style="34"/>
    <col min="1804" max="1804" width="9.140625" style="34" customWidth="1"/>
    <col min="1805" max="1806" width="9.140625" style="34"/>
    <col min="1807" max="1810" width="9.140625" style="34" customWidth="1"/>
    <col min="1811" max="1811" width="21.42578125" style="34" customWidth="1"/>
    <col min="1812" max="1812" width="13" style="34" bestFit="1" customWidth="1"/>
    <col min="1813" max="1813" width="12.7109375" style="34" customWidth="1"/>
    <col min="1814" max="1814" width="9.140625" style="34"/>
    <col min="1815" max="1815" width="11" style="34" customWidth="1"/>
    <col min="1816" max="1816" width="14.42578125" style="34" customWidth="1"/>
    <col min="1817" max="1817" width="9.140625" style="34"/>
    <col min="1818" max="1818" width="9.5703125" style="34" bestFit="1" customWidth="1"/>
    <col min="1819" max="1819" width="11.85546875" style="34" customWidth="1"/>
    <col min="1820" max="2048" width="9.140625" style="34"/>
    <col min="2049" max="2049" width="8" style="34" customWidth="1"/>
    <col min="2050" max="2050" width="38" style="34" customWidth="1"/>
    <col min="2051" max="2051" width="14.28515625" style="34" customWidth="1"/>
    <col min="2052" max="2052" width="8.28515625" style="34" customWidth="1"/>
    <col min="2053" max="2053" width="11" style="34" customWidth="1"/>
    <col min="2054" max="2054" width="11.28515625" style="34" customWidth="1"/>
    <col min="2055" max="2055" width="14.140625" style="34" customWidth="1"/>
    <col min="2056" max="2056" width="13" style="34" customWidth="1"/>
    <col min="2057" max="2057" width="9.140625" style="34"/>
    <col min="2058" max="2058" width="9.140625" style="34" customWidth="1"/>
    <col min="2059" max="2059" width="9.140625" style="34"/>
    <col min="2060" max="2060" width="9.140625" style="34" customWidth="1"/>
    <col min="2061" max="2062" width="9.140625" style="34"/>
    <col min="2063" max="2066" width="9.140625" style="34" customWidth="1"/>
    <col min="2067" max="2067" width="21.42578125" style="34" customWidth="1"/>
    <col min="2068" max="2068" width="13" style="34" bestFit="1" customWidth="1"/>
    <col min="2069" max="2069" width="12.7109375" style="34" customWidth="1"/>
    <col min="2070" max="2070" width="9.140625" style="34"/>
    <col min="2071" max="2071" width="11" style="34" customWidth="1"/>
    <col min="2072" max="2072" width="14.42578125" style="34" customWidth="1"/>
    <col min="2073" max="2073" width="9.140625" style="34"/>
    <col min="2074" max="2074" width="9.5703125" style="34" bestFit="1" customWidth="1"/>
    <col min="2075" max="2075" width="11.85546875" style="34" customWidth="1"/>
    <col min="2076" max="2304" width="9.140625" style="34"/>
    <col min="2305" max="2305" width="8" style="34" customWidth="1"/>
    <col min="2306" max="2306" width="38" style="34" customWidth="1"/>
    <col min="2307" max="2307" width="14.28515625" style="34" customWidth="1"/>
    <col min="2308" max="2308" width="8.28515625" style="34" customWidth="1"/>
    <col min="2309" max="2309" width="11" style="34" customWidth="1"/>
    <col min="2310" max="2310" width="11.28515625" style="34" customWidth="1"/>
    <col min="2311" max="2311" width="14.140625" style="34" customWidth="1"/>
    <col min="2312" max="2312" width="13" style="34" customWidth="1"/>
    <col min="2313" max="2313" width="9.140625" style="34"/>
    <col min="2314" max="2314" width="9.140625" style="34" customWidth="1"/>
    <col min="2315" max="2315" width="9.140625" style="34"/>
    <col min="2316" max="2316" width="9.140625" style="34" customWidth="1"/>
    <col min="2317" max="2318" width="9.140625" style="34"/>
    <col min="2319" max="2322" width="9.140625" style="34" customWidth="1"/>
    <col min="2323" max="2323" width="21.42578125" style="34" customWidth="1"/>
    <col min="2324" max="2324" width="13" style="34" bestFit="1" customWidth="1"/>
    <col min="2325" max="2325" width="12.7109375" style="34" customWidth="1"/>
    <col min="2326" max="2326" width="9.140625" style="34"/>
    <col min="2327" max="2327" width="11" style="34" customWidth="1"/>
    <col min="2328" max="2328" width="14.42578125" style="34" customWidth="1"/>
    <col min="2329" max="2329" width="9.140625" style="34"/>
    <col min="2330" max="2330" width="9.5703125" style="34" bestFit="1" customWidth="1"/>
    <col min="2331" max="2331" width="11.85546875" style="34" customWidth="1"/>
    <col min="2332" max="2560" width="9.140625" style="34"/>
    <col min="2561" max="2561" width="8" style="34" customWidth="1"/>
    <col min="2562" max="2562" width="38" style="34" customWidth="1"/>
    <col min="2563" max="2563" width="14.28515625" style="34" customWidth="1"/>
    <col min="2564" max="2564" width="8.28515625" style="34" customWidth="1"/>
    <col min="2565" max="2565" width="11" style="34" customWidth="1"/>
    <col min="2566" max="2566" width="11.28515625" style="34" customWidth="1"/>
    <col min="2567" max="2567" width="14.140625" style="34" customWidth="1"/>
    <col min="2568" max="2568" width="13" style="34" customWidth="1"/>
    <col min="2569" max="2569" width="9.140625" style="34"/>
    <col min="2570" max="2570" width="9.140625" style="34" customWidth="1"/>
    <col min="2571" max="2571" width="9.140625" style="34"/>
    <col min="2572" max="2572" width="9.140625" style="34" customWidth="1"/>
    <col min="2573" max="2574" width="9.140625" style="34"/>
    <col min="2575" max="2578" width="9.140625" style="34" customWidth="1"/>
    <col min="2579" max="2579" width="21.42578125" style="34" customWidth="1"/>
    <col min="2580" max="2580" width="13" style="34" bestFit="1" customWidth="1"/>
    <col min="2581" max="2581" width="12.7109375" style="34" customWidth="1"/>
    <col min="2582" max="2582" width="9.140625" style="34"/>
    <col min="2583" max="2583" width="11" style="34" customWidth="1"/>
    <col min="2584" max="2584" width="14.42578125" style="34" customWidth="1"/>
    <col min="2585" max="2585" width="9.140625" style="34"/>
    <col min="2586" max="2586" width="9.5703125" style="34" bestFit="1" customWidth="1"/>
    <col min="2587" max="2587" width="11.85546875" style="34" customWidth="1"/>
    <col min="2588" max="2816" width="9.140625" style="34"/>
    <col min="2817" max="2817" width="8" style="34" customWidth="1"/>
    <col min="2818" max="2818" width="38" style="34" customWidth="1"/>
    <col min="2819" max="2819" width="14.28515625" style="34" customWidth="1"/>
    <col min="2820" max="2820" width="8.28515625" style="34" customWidth="1"/>
    <col min="2821" max="2821" width="11" style="34" customWidth="1"/>
    <col min="2822" max="2822" width="11.28515625" style="34" customWidth="1"/>
    <col min="2823" max="2823" width="14.140625" style="34" customWidth="1"/>
    <col min="2824" max="2824" width="13" style="34" customWidth="1"/>
    <col min="2825" max="2825" width="9.140625" style="34"/>
    <col min="2826" max="2826" width="9.140625" style="34" customWidth="1"/>
    <col min="2827" max="2827" width="9.140625" style="34"/>
    <col min="2828" max="2828" width="9.140625" style="34" customWidth="1"/>
    <col min="2829" max="2830" width="9.140625" style="34"/>
    <col min="2831" max="2834" width="9.140625" style="34" customWidth="1"/>
    <col min="2835" max="2835" width="21.42578125" style="34" customWidth="1"/>
    <col min="2836" max="2836" width="13" style="34" bestFit="1" customWidth="1"/>
    <col min="2837" max="2837" width="12.7109375" style="34" customWidth="1"/>
    <col min="2838" max="2838" width="9.140625" style="34"/>
    <col min="2839" max="2839" width="11" style="34" customWidth="1"/>
    <col min="2840" max="2840" width="14.42578125" style="34" customWidth="1"/>
    <col min="2841" max="2841" width="9.140625" style="34"/>
    <col min="2842" max="2842" width="9.5703125" style="34" bestFit="1" customWidth="1"/>
    <col min="2843" max="2843" width="11.85546875" style="34" customWidth="1"/>
    <col min="2844" max="3072" width="9.140625" style="34"/>
    <col min="3073" max="3073" width="8" style="34" customWidth="1"/>
    <col min="3074" max="3074" width="38" style="34" customWidth="1"/>
    <col min="3075" max="3075" width="14.28515625" style="34" customWidth="1"/>
    <col min="3076" max="3076" width="8.28515625" style="34" customWidth="1"/>
    <col min="3077" max="3077" width="11" style="34" customWidth="1"/>
    <col min="3078" max="3078" width="11.28515625" style="34" customWidth="1"/>
    <col min="3079" max="3079" width="14.140625" style="34" customWidth="1"/>
    <col min="3080" max="3080" width="13" style="34" customWidth="1"/>
    <col min="3081" max="3081" width="9.140625" style="34"/>
    <col min="3082" max="3082" width="9.140625" style="34" customWidth="1"/>
    <col min="3083" max="3083" width="9.140625" style="34"/>
    <col min="3084" max="3084" width="9.140625" style="34" customWidth="1"/>
    <col min="3085" max="3086" width="9.140625" style="34"/>
    <col min="3087" max="3090" width="9.140625" style="34" customWidth="1"/>
    <col min="3091" max="3091" width="21.42578125" style="34" customWidth="1"/>
    <col min="3092" max="3092" width="13" style="34" bestFit="1" customWidth="1"/>
    <col min="3093" max="3093" width="12.7109375" style="34" customWidth="1"/>
    <col min="3094" max="3094" width="9.140625" style="34"/>
    <col min="3095" max="3095" width="11" style="34" customWidth="1"/>
    <col min="3096" max="3096" width="14.42578125" style="34" customWidth="1"/>
    <col min="3097" max="3097" width="9.140625" style="34"/>
    <col min="3098" max="3098" width="9.5703125" style="34" bestFit="1" customWidth="1"/>
    <col min="3099" max="3099" width="11.85546875" style="34" customWidth="1"/>
    <col min="3100" max="3328" width="9.140625" style="34"/>
    <col min="3329" max="3329" width="8" style="34" customWidth="1"/>
    <col min="3330" max="3330" width="38" style="34" customWidth="1"/>
    <col min="3331" max="3331" width="14.28515625" style="34" customWidth="1"/>
    <col min="3332" max="3332" width="8.28515625" style="34" customWidth="1"/>
    <col min="3333" max="3333" width="11" style="34" customWidth="1"/>
    <col min="3334" max="3334" width="11.28515625" style="34" customWidth="1"/>
    <col min="3335" max="3335" width="14.140625" style="34" customWidth="1"/>
    <col min="3336" max="3336" width="13" style="34" customWidth="1"/>
    <col min="3337" max="3337" width="9.140625" style="34"/>
    <col min="3338" max="3338" width="9.140625" style="34" customWidth="1"/>
    <col min="3339" max="3339" width="9.140625" style="34"/>
    <col min="3340" max="3340" width="9.140625" style="34" customWidth="1"/>
    <col min="3341" max="3342" width="9.140625" style="34"/>
    <col min="3343" max="3346" width="9.140625" style="34" customWidth="1"/>
    <col min="3347" max="3347" width="21.42578125" style="34" customWidth="1"/>
    <col min="3348" max="3348" width="13" style="34" bestFit="1" customWidth="1"/>
    <col min="3349" max="3349" width="12.7109375" style="34" customWidth="1"/>
    <col min="3350" max="3350" width="9.140625" style="34"/>
    <col min="3351" max="3351" width="11" style="34" customWidth="1"/>
    <col min="3352" max="3352" width="14.42578125" style="34" customWidth="1"/>
    <col min="3353" max="3353" width="9.140625" style="34"/>
    <col min="3354" max="3354" width="9.5703125" style="34" bestFit="1" customWidth="1"/>
    <col min="3355" max="3355" width="11.85546875" style="34" customWidth="1"/>
    <col min="3356" max="3584" width="9.140625" style="34"/>
    <col min="3585" max="3585" width="8" style="34" customWidth="1"/>
    <col min="3586" max="3586" width="38" style="34" customWidth="1"/>
    <col min="3587" max="3587" width="14.28515625" style="34" customWidth="1"/>
    <col min="3588" max="3588" width="8.28515625" style="34" customWidth="1"/>
    <col min="3589" max="3589" width="11" style="34" customWidth="1"/>
    <col min="3590" max="3590" width="11.28515625" style="34" customWidth="1"/>
    <col min="3591" max="3591" width="14.140625" style="34" customWidth="1"/>
    <col min="3592" max="3592" width="13" style="34" customWidth="1"/>
    <col min="3593" max="3593" width="9.140625" style="34"/>
    <col min="3594" max="3594" width="9.140625" style="34" customWidth="1"/>
    <col min="3595" max="3595" width="9.140625" style="34"/>
    <col min="3596" max="3596" width="9.140625" style="34" customWidth="1"/>
    <col min="3597" max="3598" width="9.140625" style="34"/>
    <col min="3599" max="3602" width="9.140625" style="34" customWidth="1"/>
    <col min="3603" max="3603" width="21.42578125" style="34" customWidth="1"/>
    <col min="3604" max="3604" width="13" style="34" bestFit="1" customWidth="1"/>
    <col min="3605" max="3605" width="12.7109375" style="34" customWidth="1"/>
    <col min="3606" max="3606" width="9.140625" style="34"/>
    <col min="3607" max="3607" width="11" style="34" customWidth="1"/>
    <col min="3608" max="3608" width="14.42578125" style="34" customWidth="1"/>
    <col min="3609" max="3609" width="9.140625" style="34"/>
    <col min="3610" max="3610" width="9.5703125" style="34" bestFit="1" customWidth="1"/>
    <col min="3611" max="3611" width="11.85546875" style="34" customWidth="1"/>
    <col min="3612" max="3840" width="9.140625" style="34"/>
    <col min="3841" max="3841" width="8" style="34" customWidth="1"/>
    <col min="3842" max="3842" width="38" style="34" customWidth="1"/>
    <col min="3843" max="3843" width="14.28515625" style="34" customWidth="1"/>
    <col min="3844" max="3844" width="8.28515625" style="34" customWidth="1"/>
    <col min="3845" max="3845" width="11" style="34" customWidth="1"/>
    <col min="3846" max="3846" width="11.28515625" style="34" customWidth="1"/>
    <col min="3847" max="3847" width="14.140625" style="34" customWidth="1"/>
    <col min="3848" max="3848" width="13" style="34" customWidth="1"/>
    <col min="3849" max="3849" width="9.140625" style="34"/>
    <col min="3850" max="3850" width="9.140625" style="34" customWidth="1"/>
    <col min="3851" max="3851" width="9.140625" style="34"/>
    <col min="3852" max="3852" width="9.140625" style="34" customWidth="1"/>
    <col min="3853" max="3854" width="9.140625" style="34"/>
    <col min="3855" max="3858" width="9.140625" style="34" customWidth="1"/>
    <col min="3859" max="3859" width="21.42578125" style="34" customWidth="1"/>
    <col min="3860" max="3860" width="13" style="34" bestFit="1" customWidth="1"/>
    <col min="3861" max="3861" width="12.7109375" style="34" customWidth="1"/>
    <col min="3862" max="3862" width="9.140625" style="34"/>
    <col min="3863" max="3863" width="11" style="34" customWidth="1"/>
    <col min="3864" max="3864" width="14.42578125" style="34" customWidth="1"/>
    <col min="3865" max="3865" width="9.140625" style="34"/>
    <col min="3866" max="3866" width="9.5703125" style="34" bestFit="1" customWidth="1"/>
    <col min="3867" max="3867" width="11.85546875" style="34" customWidth="1"/>
    <col min="3868" max="4096" width="9.140625" style="34"/>
    <col min="4097" max="4097" width="8" style="34" customWidth="1"/>
    <col min="4098" max="4098" width="38" style="34" customWidth="1"/>
    <col min="4099" max="4099" width="14.28515625" style="34" customWidth="1"/>
    <col min="4100" max="4100" width="8.28515625" style="34" customWidth="1"/>
    <col min="4101" max="4101" width="11" style="34" customWidth="1"/>
    <col min="4102" max="4102" width="11.28515625" style="34" customWidth="1"/>
    <col min="4103" max="4103" width="14.140625" style="34" customWidth="1"/>
    <col min="4104" max="4104" width="13" style="34" customWidth="1"/>
    <col min="4105" max="4105" width="9.140625" style="34"/>
    <col min="4106" max="4106" width="9.140625" style="34" customWidth="1"/>
    <col min="4107" max="4107" width="9.140625" style="34"/>
    <col min="4108" max="4108" width="9.140625" style="34" customWidth="1"/>
    <col min="4109" max="4110" width="9.140625" style="34"/>
    <col min="4111" max="4114" width="9.140625" style="34" customWidth="1"/>
    <col min="4115" max="4115" width="21.42578125" style="34" customWidth="1"/>
    <col min="4116" max="4116" width="13" style="34" bestFit="1" customWidth="1"/>
    <col min="4117" max="4117" width="12.7109375" style="34" customWidth="1"/>
    <col min="4118" max="4118" width="9.140625" style="34"/>
    <col min="4119" max="4119" width="11" style="34" customWidth="1"/>
    <col min="4120" max="4120" width="14.42578125" style="34" customWidth="1"/>
    <col min="4121" max="4121" width="9.140625" style="34"/>
    <col min="4122" max="4122" width="9.5703125" style="34" bestFit="1" customWidth="1"/>
    <col min="4123" max="4123" width="11.85546875" style="34" customWidth="1"/>
    <col min="4124" max="4352" width="9.140625" style="34"/>
    <col min="4353" max="4353" width="8" style="34" customWidth="1"/>
    <col min="4354" max="4354" width="38" style="34" customWidth="1"/>
    <col min="4355" max="4355" width="14.28515625" style="34" customWidth="1"/>
    <col min="4356" max="4356" width="8.28515625" style="34" customWidth="1"/>
    <col min="4357" max="4357" width="11" style="34" customWidth="1"/>
    <col min="4358" max="4358" width="11.28515625" style="34" customWidth="1"/>
    <col min="4359" max="4359" width="14.140625" style="34" customWidth="1"/>
    <col min="4360" max="4360" width="13" style="34" customWidth="1"/>
    <col min="4361" max="4361" width="9.140625" style="34"/>
    <col min="4362" max="4362" width="9.140625" style="34" customWidth="1"/>
    <col min="4363" max="4363" width="9.140625" style="34"/>
    <col min="4364" max="4364" width="9.140625" style="34" customWidth="1"/>
    <col min="4365" max="4366" width="9.140625" style="34"/>
    <col min="4367" max="4370" width="9.140625" style="34" customWidth="1"/>
    <col min="4371" max="4371" width="21.42578125" style="34" customWidth="1"/>
    <col min="4372" max="4372" width="13" style="34" bestFit="1" customWidth="1"/>
    <col min="4373" max="4373" width="12.7109375" style="34" customWidth="1"/>
    <col min="4374" max="4374" width="9.140625" style="34"/>
    <col min="4375" max="4375" width="11" style="34" customWidth="1"/>
    <col min="4376" max="4376" width="14.42578125" style="34" customWidth="1"/>
    <col min="4377" max="4377" width="9.140625" style="34"/>
    <col min="4378" max="4378" width="9.5703125" style="34" bestFit="1" customWidth="1"/>
    <col min="4379" max="4379" width="11.85546875" style="34" customWidth="1"/>
    <col min="4380" max="4608" width="9.140625" style="34"/>
    <col min="4609" max="4609" width="8" style="34" customWidth="1"/>
    <col min="4610" max="4610" width="38" style="34" customWidth="1"/>
    <col min="4611" max="4611" width="14.28515625" style="34" customWidth="1"/>
    <col min="4612" max="4612" width="8.28515625" style="34" customWidth="1"/>
    <col min="4613" max="4613" width="11" style="34" customWidth="1"/>
    <col min="4614" max="4614" width="11.28515625" style="34" customWidth="1"/>
    <col min="4615" max="4615" width="14.140625" style="34" customWidth="1"/>
    <col min="4616" max="4616" width="13" style="34" customWidth="1"/>
    <col min="4617" max="4617" width="9.140625" style="34"/>
    <col min="4618" max="4618" width="9.140625" style="34" customWidth="1"/>
    <col min="4619" max="4619" width="9.140625" style="34"/>
    <col min="4620" max="4620" width="9.140625" style="34" customWidth="1"/>
    <col min="4621" max="4622" width="9.140625" style="34"/>
    <col min="4623" max="4626" width="9.140625" style="34" customWidth="1"/>
    <col min="4627" max="4627" width="21.42578125" style="34" customWidth="1"/>
    <col min="4628" max="4628" width="13" style="34" bestFit="1" customWidth="1"/>
    <col min="4629" max="4629" width="12.7109375" style="34" customWidth="1"/>
    <col min="4630" max="4630" width="9.140625" style="34"/>
    <col min="4631" max="4631" width="11" style="34" customWidth="1"/>
    <col min="4632" max="4632" width="14.42578125" style="34" customWidth="1"/>
    <col min="4633" max="4633" width="9.140625" style="34"/>
    <col min="4634" max="4634" width="9.5703125" style="34" bestFit="1" customWidth="1"/>
    <col min="4635" max="4635" width="11.85546875" style="34" customWidth="1"/>
    <col min="4636" max="4864" width="9.140625" style="34"/>
    <col min="4865" max="4865" width="8" style="34" customWidth="1"/>
    <col min="4866" max="4866" width="38" style="34" customWidth="1"/>
    <col min="4867" max="4867" width="14.28515625" style="34" customWidth="1"/>
    <col min="4868" max="4868" width="8.28515625" style="34" customWidth="1"/>
    <col min="4869" max="4869" width="11" style="34" customWidth="1"/>
    <col min="4870" max="4870" width="11.28515625" style="34" customWidth="1"/>
    <col min="4871" max="4871" width="14.140625" style="34" customWidth="1"/>
    <col min="4872" max="4872" width="13" style="34" customWidth="1"/>
    <col min="4873" max="4873" width="9.140625" style="34"/>
    <col min="4874" max="4874" width="9.140625" style="34" customWidth="1"/>
    <col min="4875" max="4875" width="9.140625" style="34"/>
    <col min="4876" max="4876" width="9.140625" style="34" customWidth="1"/>
    <col min="4877" max="4878" width="9.140625" style="34"/>
    <col min="4879" max="4882" width="9.140625" style="34" customWidth="1"/>
    <col min="4883" max="4883" width="21.42578125" style="34" customWidth="1"/>
    <col min="4884" max="4884" width="13" style="34" bestFit="1" customWidth="1"/>
    <col min="4885" max="4885" width="12.7109375" style="34" customWidth="1"/>
    <col min="4886" max="4886" width="9.140625" style="34"/>
    <col min="4887" max="4887" width="11" style="34" customWidth="1"/>
    <col min="4888" max="4888" width="14.42578125" style="34" customWidth="1"/>
    <col min="4889" max="4889" width="9.140625" style="34"/>
    <col min="4890" max="4890" width="9.5703125" style="34" bestFit="1" customWidth="1"/>
    <col min="4891" max="4891" width="11.85546875" style="34" customWidth="1"/>
    <col min="4892" max="5120" width="9.140625" style="34"/>
    <col min="5121" max="5121" width="8" style="34" customWidth="1"/>
    <col min="5122" max="5122" width="38" style="34" customWidth="1"/>
    <col min="5123" max="5123" width="14.28515625" style="34" customWidth="1"/>
    <col min="5124" max="5124" width="8.28515625" style="34" customWidth="1"/>
    <col min="5125" max="5125" width="11" style="34" customWidth="1"/>
    <col min="5126" max="5126" width="11.28515625" style="34" customWidth="1"/>
    <col min="5127" max="5127" width="14.140625" style="34" customWidth="1"/>
    <col min="5128" max="5128" width="13" style="34" customWidth="1"/>
    <col min="5129" max="5129" width="9.140625" style="34"/>
    <col min="5130" max="5130" width="9.140625" style="34" customWidth="1"/>
    <col min="5131" max="5131" width="9.140625" style="34"/>
    <col min="5132" max="5132" width="9.140625" style="34" customWidth="1"/>
    <col min="5133" max="5134" width="9.140625" style="34"/>
    <col min="5135" max="5138" width="9.140625" style="34" customWidth="1"/>
    <col min="5139" max="5139" width="21.42578125" style="34" customWidth="1"/>
    <col min="5140" max="5140" width="13" style="34" bestFit="1" customWidth="1"/>
    <col min="5141" max="5141" width="12.7109375" style="34" customWidth="1"/>
    <col min="5142" max="5142" width="9.140625" style="34"/>
    <col min="5143" max="5143" width="11" style="34" customWidth="1"/>
    <col min="5144" max="5144" width="14.42578125" style="34" customWidth="1"/>
    <col min="5145" max="5145" width="9.140625" style="34"/>
    <col min="5146" max="5146" width="9.5703125" style="34" bestFit="1" customWidth="1"/>
    <col min="5147" max="5147" width="11.85546875" style="34" customWidth="1"/>
    <col min="5148" max="5376" width="9.140625" style="34"/>
    <col min="5377" max="5377" width="8" style="34" customWidth="1"/>
    <col min="5378" max="5378" width="38" style="34" customWidth="1"/>
    <col min="5379" max="5379" width="14.28515625" style="34" customWidth="1"/>
    <col min="5380" max="5380" width="8.28515625" style="34" customWidth="1"/>
    <col min="5381" max="5381" width="11" style="34" customWidth="1"/>
    <col min="5382" max="5382" width="11.28515625" style="34" customWidth="1"/>
    <col min="5383" max="5383" width="14.140625" style="34" customWidth="1"/>
    <col min="5384" max="5384" width="13" style="34" customWidth="1"/>
    <col min="5385" max="5385" width="9.140625" style="34"/>
    <col min="5386" max="5386" width="9.140625" style="34" customWidth="1"/>
    <col min="5387" max="5387" width="9.140625" style="34"/>
    <col min="5388" max="5388" width="9.140625" style="34" customWidth="1"/>
    <col min="5389" max="5390" width="9.140625" style="34"/>
    <col min="5391" max="5394" width="9.140625" style="34" customWidth="1"/>
    <col min="5395" max="5395" width="21.42578125" style="34" customWidth="1"/>
    <col min="5396" max="5396" width="13" style="34" bestFit="1" customWidth="1"/>
    <col min="5397" max="5397" width="12.7109375" style="34" customWidth="1"/>
    <col min="5398" max="5398" width="9.140625" style="34"/>
    <col min="5399" max="5399" width="11" style="34" customWidth="1"/>
    <col min="5400" max="5400" width="14.42578125" style="34" customWidth="1"/>
    <col min="5401" max="5401" width="9.140625" style="34"/>
    <col min="5402" max="5402" width="9.5703125" style="34" bestFit="1" customWidth="1"/>
    <col min="5403" max="5403" width="11.85546875" style="34" customWidth="1"/>
    <col min="5404" max="5632" width="9.140625" style="34"/>
    <col min="5633" max="5633" width="8" style="34" customWidth="1"/>
    <col min="5634" max="5634" width="38" style="34" customWidth="1"/>
    <col min="5635" max="5635" width="14.28515625" style="34" customWidth="1"/>
    <col min="5636" max="5636" width="8.28515625" style="34" customWidth="1"/>
    <col min="5637" max="5637" width="11" style="34" customWidth="1"/>
    <col min="5638" max="5638" width="11.28515625" style="34" customWidth="1"/>
    <col min="5639" max="5639" width="14.140625" style="34" customWidth="1"/>
    <col min="5640" max="5640" width="13" style="34" customWidth="1"/>
    <col min="5641" max="5641" width="9.140625" style="34"/>
    <col min="5642" max="5642" width="9.140625" style="34" customWidth="1"/>
    <col min="5643" max="5643" width="9.140625" style="34"/>
    <col min="5644" max="5644" width="9.140625" style="34" customWidth="1"/>
    <col min="5645" max="5646" width="9.140625" style="34"/>
    <col min="5647" max="5650" width="9.140625" style="34" customWidth="1"/>
    <col min="5651" max="5651" width="21.42578125" style="34" customWidth="1"/>
    <col min="5652" max="5652" width="13" style="34" bestFit="1" customWidth="1"/>
    <col min="5653" max="5653" width="12.7109375" style="34" customWidth="1"/>
    <col min="5654" max="5654" width="9.140625" style="34"/>
    <col min="5655" max="5655" width="11" style="34" customWidth="1"/>
    <col min="5656" max="5656" width="14.42578125" style="34" customWidth="1"/>
    <col min="5657" max="5657" width="9.140625" style="34"/>
    <col min="5658" max="5658" width="9.5703125" style="34" bestFit="1" customWidth="1"/>
    <col min="5659" max="5659" width="11.85546875" style="34" customWidth="1"/>
    <col min="5660" max="5888" width="9.140625" style="34"/>
    <col min="5889" max="5889" width="8" style="34" customWidth="1"/>
    <col min="5890" max="5890" width="38" style="34" customWidth="1"/>
    <col min="5891" max="5891" width="14.28515625" style="34" customWidth="1"/>
    <col min="5892" max="5892" width="8.28515625" style="34" customWidth="1"/>
    <col min="5893" max="5893" width="11" style="34" customWidth="1"/>
    <col min="5894" max="5894" width="11.28515625" style="34" customWidth="1"/>
    <col min="5895" max="5895" width="14.140625" style="34" customWidth="1"/>
    <col min="5896" max="5896" width="13" style="34" customWidth="1"/>
    <col min="5897" max="5897" width="9.140625" style="34"/>
    <col min="5898" max="5898" width="9.140625" style="34" customWidth="1"/>
    <col min="5899" max="5899" width="9.140625" style="34"/>
    <col min="5900" max="5900" width="9.140625" style="34" customWidth="1"/>
    <col min="5901" max="5902" width="9.140625" style="34"/>
    <col min="5903" max="5906" width="9.140625" style="34" customWidth="1"/>
    <col min="5907" max="5907" width="21.42578125" style="34" customWidth="1"/>
    <col min="5908" max="5908" width="13" style="34" bestFit="1" customWidth="1"/>
    <col min="5909" max="5909" width="12.7109375" style="34" customWidth="1"/>
    <col min="5910" max="5910" width="9.140625" style="34"/>
    <col min="5911" max="5911" width="11" style="34" customWidth="1"/>
    <col min="5912" max="5912" width="14.42578125" style="34" customWidth="1"/>
    <col min="5913" max="5913" width="9.140625" style="34"/>
    <col min="5914" max="5914" width="9.5703125" style="34" bestFit="1" customWidth="1"/>
    <col min="5915" max="5915" width="11.85546875" style="34" customWidth="1"/>
    <col min="5916" max="6144" width="9.140625" style="34"/>
    <col min="6145" max="6145" width="8" style="34" customWidth="1"/>
    <col min="6146" max="6146" width="38" style="34" customWidth="1"/>
    <col min="6147" max="6147" width="14.28515625" style="34" customWidth="1"/>
    <col min="6148" max="6148" width="8.28515625" style="34" customWidth="1"/>
    <col min="6149" max="6149" width="11" style="34" customWidth="1"/>
    <col min="6150" max="6150" width="11.28515625" style="34" customWidth="1"/>
    <col min="6151" max="6151" width="14.140625" style="34" customWidth="1"/>
    <col min="6152" max="6152" width="13" style="34" customWidth="1"/>
    <col min="6153" max="6153" width="9.140625" style="34"/>
    <col min="6154" max="6154" width="9.140625" style="34" customWidth="1"/>
    <col min="6155" max="6155" width="9.140625" style="34"/>
    <col min="6156" max="6156" width="9.140625" style="34" customWidth="1"/>
    <col min="6157" max="6158" width="9.140625" style="34"/>
    <col min="6159" max="6162" width="9.140625" style="34" customWidth="1"/>
    <col min="6163" max="6163" width="21.42578125" style="34" customWidth="1"/>
    <col min="6164" max="6164" width="13" style="34" bestFit="1" customWidth="1"/>
    <col min="6165" max="6165" width="12.7109375" style="34" customWidth="1"/>
    <col min="6166" max="6166" width="9.140625" style="34"/>
    <col min="6167" max="6167" width="11" style="34" customWidth="1"/>
    <col min="6168" max="6168" width="14.42578125" style="34" customWidth="1"/>
    <col min="6169" max="6169" width="9.140625" style="34"/>
    <col min="6170" max="6170" width="9.5703125" style="34" bestFit="1" customWidth="1"/>
    <col min="6171" max="6171" width="11.85546875" style="34" customWidth="1"/>
    <col min="6172" max="6400" width="9.140625" style="34"/>
    <col min="6401" max="6401" width="8" style="34" customWidth="1"/>
    <col min="6402" max="6402" width="38" style="34" customWidth="1"/>
    <col min="6403" max="6403" width="14.28515625" style="34" customWidth="1"/>
    <col min="6404" max="6404" width="8.28515625" style="34" customWidth="1"/>
    <col min="6405" max="6405" width="11" style="34" customWidth="1"/>
    <col min="6406" max="6406" width="11.28515625" style="34" customWidth="1"/>
    <col min="6407" max="6407" width="14.140625" style="34" customWidth="1"/>
    <col min="6408" max="6408" width="13" style="34" customWidth="1"/>
    <col min="6409" max="6409" width="9.140625" style="34"/>
    <col min="6410" max="6410" width="9.140625" style="34" customWidth="1"/>
    <col min="6411" max="6411" width="9.140625" style="34"/>
    <col min="6412" max="6412" width="9.140625" style="34" customWidth="1"/>
    <col min="6413" max="6414" width="9.140625" style="34"/>
    <col min="6415" max="6418" width="9.140625" style="34" customWidth="1"/>
    <col min="6419" max="6419" width="21.42578125" style="34" customWidth="1"/>
    <col min="6420" max="6420" width="13" style="34" bestFit="1" customWidth="1"/>
    <col min="6421" max="6421" width="12.7109375" style="34" customWidth="1"/>
    <col min="6422" max="6422" width="9.140625" style="34"/>
    <col min="6423" max="6423" width="11" style="34" customWidth="1"/>
    <col min="6424" max="6424" width="14.42578125" style="34" customWidth="1"/>
    <col min="6425" max="6425" width="9.140625" style="34"/>
    <col min="6426" max="6426" width="9.5703125" style="34" bestFit="1" customWidth="1"/>
    <col min="6427" max="6427" width="11.85546875" style="34" customWidth="1"/>
    <col min="6428" max="6656" width="9.140625" style="34"/>
    <col min="6657" max="6657" width="8" style="34" customWidth="1"/>
    <col min="6658" max="6658" width="38" style="34" customWidth="1"/>
    <col min="6659" max="6659" width="14.28515625" style="34" customWidth="1"/>
    <col min="6660" max="6660" width="8.28515625" style="34" customWidth="1"/>
    <col min="6661" max="6661" width="11" style="34" customWidth="1"/>
    <col min="6662" max="6662" width="11.28515625" style="34" customWidth="1"/>
    <col min="6663" max="6663" width="14.140625" style="34" customWidth="1"/>
    <col min="6664" max="6664" width="13" style="34" customWidth="1"/>
    <col min="6665" max="6665" width="9.140625" style="34"/>
    <col min="6666" max="6666" width="9.140625" style="34" customWidth="1"/>
    <col min="6667" max="6667" width="9.140625" style="34"/>
    <col min="6668" max="6668" width="9.140625" style="34" customWidth="1"/>
    <col min="6669" max="6670" width="9.140625" style="34"/>
    <col min="6671" max="6674" width="9.140625" style="34" customWidth="1"/>
    <col min="6675" max="6675" width="21.42578125" style="34" customWidth="1"/>
    <col min="6676" max="6676" width="13" style="34" bestFit="1" customWidth="1"/>
    <col min="6677" max="6677" width="12.7109375" style="34" customWidth="1"/>
    <col min="6678" max="6678" width="9.140625" style="34"/>
    <col min="6679" max="6679" width="11" style="34" customWidth="1"/>
    <col min="6680" max="6680" width="14.42578125" style="34" customWidth="1"/>
    <col min="6681" max="6681" width="9.140625" style="34"/>
    <col min="6682" max="6682" width="9.5703125" style="34" bestFit="1" customWidth="1"/>
    <col min="6683" max="6683" width="11.85546875" style="34" customWidth="1"/>
    <col min="6684" max="6912" width="9.140625" style="34"/>
    <col min="6913" max="6913" width="8" style="34" customWidth="1"/>
    <col min="6914" max="6914" width="38" style="34" customWidth="1"/>
    <col min="6915" max="6915" width="14.28515625" style="34" customWidth="1"/>
    <col min="6916" max="6916" width="8.28515625" style="34" customWidth="1"/>
    <col min="6917" max="6917" width="11" style="34" customWidth="1"/>
    <col min="6918" max="6918" width="11.28515625" style="34" customWidth="1"/>
    <col min="6919" max="6919" width="14.140625" style="34" customWidth="1"/>
    <col min="6920" max="6920" width="13" style="34" customWidth="1"/>
    <col min="6921" max="6921" width="9.140625" style="34"/>
    <col min="6922" max="6922" width="9.140625" style="34" customWidth="1"/>
    <col min="6923" max="6923" width="9.140625" style="34"/>
    <col min="6924" max="6924" width="9.140625" style="34" customWidth="1"/>
    <col min="6925" max="6926" width="9.140625" style="34"/>
    <col min="6927" max="6930" width="9.140625" style="34" customWidth="1"/>
    <col min="6931" max="6931" width="21.42578125" style="34" customWidth="1"/>
    <col min="6932" max="6932" width="13" style="34" bestFit="1" customWidth="1"/>
    <col min="6933" max="6933" width="12.7109375" style="34" customWidth="1"/>
    <col min="6934" max="6934" width="9.140625" style="34"/>
    <col min="6935" max="6935" width="11" style="34" customWidth="1"/>
    <col min="6936" max="6936" width="14.42578125" style="34" customWidth="1"/>
    <col min="6937" max="6937" width="9.140625" style="34"/>
    <col min="6938" max="6938" width="9.5703125" style="34" bestFit="1" customWidth="1"/>
    <col min="6939" max="6939" width="11.85546875" style="34" customWidth="1"/>
    <col min="6940" max="7168" width="9.140625" style="34"/>
    <col min="7169" max="7169" width="8" style="34" customWidth="1"/>
    <col min="7170" max="7170" width="38" style="34" customWidth="1"/>
    <col min="7171" max="7171" width="14.28515625" style="34" customWidth="1"/>
    <col min="7172" max="7172" width="8.28515625" style="34" customWidth="1"/>
    <col min="7173" max="7173" width="11" style="34" customWidth="1"/>
    <col min="7174" max="7174" width="11.28515625" style="34" customWidth="1"/>
    <col min="7175" max="7175" width="14.140625" style="34" customWidth="1"/>
    <col min="7176" max="7176" width="13" style="34" customWidth="1"/>
    <col min="7177" max="7177" width="9.140625" style="34"/>
    <col min="7178" max="7178" width="9.140625" style="34" customWidth="1"/>
    <col min="7179" max="7179" width="9.140625" style="34"/>
    <col min="7180" max="7180" width="9.140625" style="34" customWidth="1"/>
    <col min="7181" max="7182" width="9.140625" style="34"/>
    <col min="7183" max="7186" width="9.140625" style="34" customWidth="1"/>
    <col min="7187" max="7187" width="21.42578125" style="34" customWidth="1"/>
    <col min="7188" max="7188" width="13" style="34" bestFit="1" customWidth="1"/>
    <col min="7189" max="7189" width="12.7109375" style="34" customWidth="1"/>
    <col min="7190" max="7190" width="9.140625" style="34"/>
    <col min="7191" max="7191" width="11" style="34" customWidth="1"/>
    <col min="7192" max="7192" width="14.42578125" style="34" customWidth="1"/>
    <col min="7193" max="7193" width="9.140625" style="34"/>
    <col min="7194" max="7194" width="9.5703125" style="34" bestFit="1" customWidth="1"/>
    <col min="7195" max="7195" width="11.85546875" style="34" customWidth="1"/>
    <col min="7196" max="7424" width="9.140625" style="34"/>
    <col min="7425" max="7425" width="8" style="34" customWidth="1"/>
    <col min="7426" max="7426" width="38" style="34" customWidth="1"/>
    <col min="7427" max="7427" width="14.28515625" style="34" customWidth="1"/>
    <col min="7428" max="7428" width="8.28515625" style="34" customWidth="1"/>
    <col min="7429" max="7429" width="11" style="34" customWidth="1"/>
    <col min="7430" max="7430" width="11.28515625" style="34" customWidth="1"/>
    <col min="7431" max="7431" width="14.140625" style="34" customWidth="1"/>
    <col min="7432" max="7432" width="13" style="34" customWidth="1"/>
    <col min="7433" max="7433" width="9.140625" style="34"/>
    <col min="7434" max="7434" width="9.140625" style="34" customWidth="1"/>
    <col min="7435" max="7435" width="9.140625" style="34"/>
    <col min="7436" max="7436" width="9.140625" style="34" customWidth="1"/>
    <col min="7437" max="7438" width="9.140625" style="34"/>
    <col min="7439" max="7442" width="9.140625" style="34" customWidth="1"/>
    <col min="7443" max="7443" width="21.42578125" style="34" customWidth="1"/>
    <col min="7444" max="7444" width="13" style="34" bestFit="1" customWidth="1"/>
    <col min="7445" max="7445" width="12.7109375" style="34" customWidth="1"/>
    <col min="7446" max="7446" width="9.140625" style="34"/>
    <col min="7447" max="7447" width="11" style="34" customWidth="1"/>
    <col min="7448" max="7448" width="14.42578125" style="34" customWidth="1"/>
    <col min="7449" max="7449" width="9.140625" style="34"/>
    <col min="7450" max="7450" width="9.5703125" style="34" bestFit="1" customWidth="1"/>
    <col min="7451" max="7451" width="11.85546875" style="34" customWidth="1"/>
    <col min="7452" max="7680" width="9.140625" style="34"/>
    <col min="7681" max="7681" width="8" style="34" customWidth="1"/>
    <col min="7682" max="7682" width="38" style="34" customWidth="1"/>
    <col min="7683" max="7683" width="14.28515625" style="34" customWidth="1"/>
    <col min="7684" max="7684" width="8.28515625" style="34" customWidth="1"/>
    <col min="7685" max="7685" width="11" style="34" customWidth="1"/>
    <col min="7686" max="7686" width="11.28515625" style="34" customWidth="1"/>
    <col min="7687" max="7687" width="14.140625" style="34" customWidth="1"/>
    <col min="7688" max="7688" width="13" style="34" customWidth="1"/>
    <col min="7689" max="7689" width="9.140625" style="34"/>
    <col min="7690" max="7690" width="9.140625" style="34" customWidth="1"/>
    <col min="7691" max="7691" width="9.140625" style="34"/>
    <col min="7692" max="7692" width="9.140625" style="34" customWidth="1"/>
    <col min="7693" max="7694" width="9.140625" style="34"/>
    <col min="7695" max="7698" width="9.140625" style="34" customWidth="1"/>
    <col min="7699" max="7699" width="21.42578125" style="34" customWidth="1"/>
    <col min="7700" max="7700" width="13" style="34" bestFit="1" customWidth="1"/>
    <col min="7701" max="7701" width="12.7109375" style="34" customWidth="1"/>
    <col min="7702" max="7702" width="9.140625" style="34"/>
    <col min="7703" max="7703" width="11" style="34" customWidth="1"/>
    <col min="7704" max="7704" width="14.42578125" style="34" customWidth="1"/>
    <col min="7705" max="7705" width="9.140625" style="34"/>
    <col min="7706" max="7706" width="9.5703125" style="34" bestFit="1" customWidth="1"/>
    <col min="7707" max="7707" width="11.85546875" style="34" customWidth="1"/>
    <col min="7708" max="7936" width="9.140625" style="34"/>
    <col min="7937" max="7937" width="8" style="34" customWidth="1"/>
    <col min="7938" max="7938" width="38" style="34" customWidth="1"/>
    <col min="7939" max="7939" width="14.28515625" style="34" customWidth="1"/>
    <col min="7940" max="7940" width="8.28515625" style="34" customWidth="1"/>
    <col min="7941" max="7941" width="11" style="34" customWidth="1"/>
    <col min="7942" max="7942" width="11.28515625" style="34" customWidth="1"/>
    <col min="7943" max="7943" width="14.140625" style="34" customWidth="1"/>
    <col min="7944" max="7944" width="13" style="34" customWidth="1"/>
    <col min="7945" max="7945" width="9.140625" style="34"/>
    <col min="7946" max="7946" width="9.140625" style="34" customWidth="1"/>
    <col min="7947" max="7947" width="9.140625" style="34"/>
    <col min="7948" max="7948" width="9.140625" style="34" customWidth="1"/>
    <col min="7949" max="7950" width="9.140625" style="34"/>
    <col min="7951" max="7954" width="9.140625" style="34" customWidth="1"/>
    <col min="7955" max="7955" width="21.42578125" style="34" customWidth="1"/>
    <col min="7956" max="7956" width="13" style="34" bestFit="1" customWidth="1"/>
    <col min="7957" max="7957" width="12.7109375" style="34" customWidth="1"/>
    <col min="7958" max="7958" width="9.140625" style="34"/>
    <col min="7959" max="7959" width="11" style="34" customWidth="1"/>
    <col min="7960" max="7960" width="14.42578125" style="34" customWidth="1"/>
    <col min="7961" max="7961" width="9.140625" style="34"/>
    <col min="7962" max="7962" width="9.5703125" style="34" bestFit="1" customWidth="1"/>
    <col min="7963" max="7963" width="11.85546875" style="34" customWidth="1"/>
    <col min="7964" max="8192" width="9.140625" style="34"/>
    <col min="8193" max="8193" width="8" style="34" customWidth="1"/>
    <col min="8194" max="8194" width="38" style="34" customWidth="1"/>
    <col min="8195" max="8195" width="14.28515625" style="34" customWidth="1"/>
    <col min="8196" max="8196" width="8.28515625" style="34" customWidth="1"/>
    <col min="8197" max="8197" width="11" style="34" customWidth="1"/>
    <col min="8198" max="8198" width="11.28515625" style="34" customWidth="1"/>
    <col min="8199" max="8199" width="14.140625" style="34" customWidth="1"/>
    <col min="8200" max="8200" width="13" style="34" customWidth="1"/>
    <col min="8201" max="8201" width="9.140625" style="34"/>
    <col min="8202" max="8202" width="9.140625" style="34" customWidth="1"/>
    <col min="8203" max="8203" width="9.140625" style="34"/>
    <col min="8204" max="8204" width="9.140625" style="34" customWidth="1"/>
    <col min="8205" max="8206" width="9.140625" style="34"/>
    <col min="8207" max="8210" width="9.140625" style="34" customWidth="1"/>
    <col min="8211" max="8211" width="21.42578125" style="34" customWidth="1"/>
    <col min="8212" max="8212" width="13" style="34" bestFit="1" customWidth="1"/>
    <col min="8213" max="8213" width="12.7109375" style="34" customWidth="1"/>
    <col min="8214" max="8214" width="9.140625" style="34"/>
    <col min="8215" max="8215" width="11" style="34" customWidth="1"/>
    <col min="8216" max="8216" width="14.42578125" style="34" customWidth="1"/>
    <col min="8217" max="8217" width="9.140625" style="34"/>
    <col min="8218" max="8218" width="9.5703125" style="34" bestFit="1" customWidth="1"/>
    <col min="8219" max="8219" width="11.85546875" style="34" customWidth="1"/>
    <col min="8220" max="8448" width="9.140625" style="34"/>
    <col min="8449" max="8449" width="8" style="34" customWidth="1"/>
    <col min="8450" max="8450" width="38" style="34" customWidth="1"/>
    <col min="8451" max="8451" width="14.28515625" style="34" customWidth="1"/>
    <col min="8452" max="8452" width="8.28515625" style="34" customWidth="1"/>
    <col min="8453" max="8453" width="11" style="34" customWidth="1"/>
    <col min="8454" max="8454" width="11.28515625" style="34" customWidth="1"/>
    <col min="8455" max="8455" width="14.140625" style="34" customWidth="1"/>
    <col min="8456" max="8456" width="13" style="34" customWidth="1"/>
    <col min="8457" max="8457" width="9.140625" style="34"/>
    <col min="8458" max="8458" width="9.140625" style="34" customWidth="1"/>
    <col min="8459" max="8459" width="9.140625" style="34"/>
    <col min="8460" max="8460" width="9.140625" style="34" customWidth="1"/>
    <col min="8461" max="8462" width="9.140625" style="34"/>
    <col min="8463" max="8466" width="9.140625" style="34" customWidth="1"/>
    <col min="8467" max="8467" width="21.42578125" style="34" customWidth="1"/>
    <col min="8468" max="8468" width="13" style="34" bestFit="1" customWidth="1"/>
    <col min="8469" max="8469" width="12.7109375" style="34" customWidth="1"/>
    <col min="8470" max="8470" width="9.140625" style="34"/>
    <col min="8471" max="8471" width="11" style="34" customWidth="1"/>
    <col min="8472" max="8472" width="14.42578125" style="34" customWidth="1"/>
    <col min="8473" max="8473" width="9.140625" style="34"/>
    <col min="8474" max="8474" width="9.5703125" style="34" bestFit="1" customWidth="1"/>
    <col min="8475" max="8475" width="11.85546875" style="34" customWidth="1"/>
    <col min="8476" max="8704" width="9.140625" style="34"/>
    <col min="8705" max="8705" width="8" style="34" customWidth="1"/>
    <col min="8706" max="8706" width="38" style="34" customWidth="1"/>
    <col min="8707" max="8707" width="14.28515625" style="34" customWidth="1"/>
    <col min="8708" max="8708" width="8.28515625" style="34" customWidth="1"/>
    <col min="8709" max="8709" width="11" style="34" customWidth="1"/>
    <col min="8710" max="8710" width="11.28515625" style="34" customWidth="1"/>
    <col min="8711" max="8711" width="14.140625" style="34" customWidth="1"/>
    <col min="8712" max="8712" width="13" style="34" customWidth="1"/>
    <col min="8713" max="8713" width="9.140625" style="34"/>
    <col min="8714" max="8714" width="9.140625" style="34" customWidth="1"/>
    <col min="8715" max="8715" width="9.140625" style="34"/>
    <col min="8716" max="8716" width="9.140625" style="34" customWidth="1"/>
    <col min="8717" max="8718" width="9.140625" style="34"/>
    <col min="8719" max="8722" width="9.140625" style="34" customWidth="1"/>
    <col min="8723" max="8723" width="21.42578125" style="34" customWidth="1"/>
    <col min="8724" max="8724" width="13" style="34" bestFit="1" customWidth="1"/>
    <col min="8725" max="8725" width="12.7109375" style="34" customWidth="1"/>
    <col min="8726" max="8726" width="9.140625" style="34"/>
    <col min="8727" max="8727" width="11" style="34" customWidth="1"/>
    <col min="8728" max="8728" width="14.42578125" style="34" customWidth="1"/>
    <col min="8729" max="8729" width="9.140625" style="34"/>
    <col min="8730" max="8730" width="9.5703125" style="34" bestFit="1" customWidth="1"/>
    <col min="8731" max="8731" width="11.85546875" style="34" customWidth="1"/>
    <col min="8732" max="8960" width="9.140625" style="34"/>
    <col min="8961" max="8961" width="8" style="34" customWidth="1"/>
    <col min="8962" max="8962" width="38" style="34" customWidth="1"/>
    <col min="8963" max="8963" width="14.28515625" style="34" customWidth="1"/>
    <col min="8964" max="8964" width="8.28515625" style="34" customWidth="1"/>
    <col min="8965" max="8965" width="11" style="34" customWidth="1"/>
    <col min="8966" max="8966" width="11.28515625" style="34" customWidth="1"/>
    <col min="8967" max="8967" width="14.140625" style="34" customWidth="1"/>
    <col min="8968" max="8968" width="13" style="34" customWidth="1"/>
    <col min="8969" max="8969" width="9.140625" style="34"/>
    <col min="8970" max="8970" width="9.140625" style="34" customWidth="1"/>
    <col min="8971" max="8971" width="9.140625" style="34"/>
    <col min="8972" max="8972" width="9.140625" style="34" customWidth="1"/>
    <col min="8973" max="8974" width="9.140625" style="34"/>
    <col min="8975" max="8978" width="9.140625" style="34" customWidth="1"/>
    <col min="8979" max="8979" width="21.42578125" style="34" customWidth="1"/>
    <col min="8980" max="8980" width="13" style="34" bestFit="1" customWidth="1"/>
    <col min="8981" max="8981" width="12.7109375" style="34" customWidth="1"/>
    <col min="8982" max="8982" width="9.140625" style="34"/>
    <col min="8983" max="8983" width="11" style="34" customWidth="1"/>
    <col min="8984" max="8984" width="14.42578125" style="34" customWidth="1"/>
    <col min="8985" max="8985" width="9.140625" style="34"/>
    <col min="8986" max="8986" width="9.5703125" style="34" bestFit="1" customWidth="1"/>
    <col min="8987" max="8987" width="11.85546875" style="34" customWidth="1"/>
    <col min="8988" max="9216" width="9.140625" style="34"/>
    <col min="9217" max="9217" width="8" style="34" customWidth="1"/>
    <col min="9218" max="9218" width="38" style="34" customWidth="1"/>
    <col min="9219" max="9219" width="14.28515625" style="34" customWidth="1"/>
    <col min="9220" max="9220" width="8.28515625" style="34" customWidth="1"/>
    <col min="9221" max="9221" width="11" style="34" customWidth="1"/>
    <col min="9222" max="9222" width="11.28515625" style="34" customWidth="1"/>
    <col min="9223" max="9223" width="14.140625" style="34" customWidth="1"/>
    <col min="9224" max="9224" width="13" style="34" customWidth="1"/>
    <col min="9225" max="9225" width="9.140625" style="34"/>
    <col min="9226" max="9226" width="9.140625" style="34" customWidth="1"/>
    <col min="9227" max="9227" width="9.140625" style="34"/>
    <col min="9228" max="9228" width="9.140625" style="34" customWidth="1"/>
    <col min="9229" max="9230" width="9.140625" style="34"/>
    <col min="9231" max="9234" width="9.140625" style="34" customWidth="1"/>
    <col min="9235" max="9235" width="21.42578125" style="34" customWidth="1"/>
    <col min="9236" max="9236" width="13" style="34" bestFit="1" customWidth="1"/>
    <col min="9237" max="9237" width="12.7109375" style="34" customWidth="1"/>
    <col min="9238" max="9238" width="9.140625" style="34"/>
    <col min="9239" max="9239" width="11" style="34" customWidth="1"/>
    <col min="9240" max="9240" width="14.42578125" style="34" customWidth="1"/>
    <col min="9241" max="9241" width="9.140625" style="34"/>
    <col min="9242" max="9242" width="9.5703125" style="34" bestFit="1" customWidth="1"/>
    <col min="9243" max="9243" width="11.85546875" style="34" customWidth="1"/>
    <col min="9244" max="9472" width="9.140625" style="34"/>
    <col min="9473" max="9473" width="8" style="34" customWidth="1"/>
    <col min="9474" max="9474" width="38" style="34" customWidth="1"/>
    <col min="9475" max="9475" width="14.28515625" style="34" customWidth="1"/>
    <col min="9476" max="9476" width="8.28515625" style="34" customWidth="1"/>
    <col min="9477" max="9477" width="11" style="34" customWidth="1"/>
    <col min="9478" max="9478" width="11.28515625" style="34" customWidth="1"/>
    <col min="9479" max="9479" width="14.140625" style="34" customWidth="1"/>
    <col min="9480" max="9480" width="13" style="34" customWidth="1"/>
    <col min="9481" max="9481" width="9.140625" style="34"/>
    <col min="9482" max="9482" width="9.140625" style="34" customWidth="1"/>
    <col min="9483" max="9483" width="9.140625" style="34"/>
    <col min="9484" max="9484" width="9.140625" style="34" customWidth="1"/>
    <col min="9485" max="9486" width="9.140625" style="34"/>
    <col min="9487" max="9490" width="9.140625" style="34" customWidth="1"/>
    <col min="9491" max="9491" width="21.42578125" style="34" customWidth="1"/>
    <col min="9492" max="9492" width="13" style="34" bestFit="1" customWidth="1"/>
    <col min="9493" max="9493" width="12.7109375" style="34" customWidth="1"/>
    <col min="9494" max="9494" width="9.140625" style="34"/>
    <col min="9495" max="9495" width="11" style="34" customWidth="1"/>
    <col min="9496" max="9496" width="14.42578125" style="34" customWidth="1"/>
    <col min="9497" max="9497" width="9.140625" style="34"/>
    <col min="9498" max="9498" width="9.5703125" style="34" bestFit="1" customWidth="1"/>
    <col min="9499" max="9499" width="11.85546875" style="34" customWidth="1"/>
    <col min="9500" max="9728" width="9.140625" style="34"/>
    <col min="9729" max="9729" width="8" style="34" customWidth="1"/>
    <col min="9730" max="9730" width="38" style="34" customWidth="1"/>
    <col min="9731" max="9731" width="14.28515625" style="34" customWidth="1"/>
    <col min="9732" max="9732" width="8.28515625" style="34" customWidth="1"/>
    <col min="9733" max="9733" width="11" style="34" customWidth="1"/>
    <col min="9734" max="9734" width="11.28515625" style="34" customWidth="1"/>
    <col min="9735" max="9735" width="14.140625" style="34" customWidth="1"/>
    <col min="9736" max="9736" width="13" style="34" customWidth="1"/>
    <col min="9737" max="9737" width="9.140625" style="34"/>
    <col min="9738" max="9738" width="9.140625" style="34" customWidth="1"/>
    <col min="9739" max="9739" width="9.140625" style="34"/>
    <col min="9740" max="9740" width="9.140625" style="34" customWidth="1"/>
    <col min="9741" max="9742" width="9.140625" style="34"/>
    <col min="9743" max="9746" width="9.140625" style="34" customWidth="1"/>
    <col min="9747" max="9747" width="21.42578125" style="34" customWidth="1"/>
    <col min="9748" max="9748" width="13" style="34" bestFit="1" customWidth="1"/>
    <col min="9749" max="9749" width="12.7109375" style="34" customWidth="1"/>
    <col min="9750" max="9750" width="9.140625" style="34"/>
    <col min="9751" max="9751" width="11" style="34" customWidth="1"/>
    <col min="9752" max="9752" width="14.42578125" style="34" customWidth="1"/>
    <col min="9753" max="9753" width="9.140625" style="34"/>
    <col min="9754" max="9754" width="9.5703125" style="34" bestFit="1" customWidth="1"/>
    <col min="9755" max="9755" width="11.85546875" style="34" customWidth="1"/>
    <col min="9756" max="9984" width="9.140625" style="34"/>
    <col min="9985" max="9985" width="8" style="34" customWidth="1"/>
    <col min="9986" max="9986" width="38" style="34" customWidth="1"/>
    <col min="9987" max="9987" width="14.28515625" style="34" customWidth="1"/>
    <col min="9988" max="9988" width="8.28515625" style="34" customWidth="1"/>
    <col min="9989" max="9989" width="11" style="34" customWidth="1"/>
    <col min="9990" max="9990" width="11.28515625" style="34" customWidth="1"/>
    <col min="9991" max="9991" width="14.140625" style="34" customWidth="1"/>
    <col min="9992" max="9992" width="13" style="34" customWidth="1"/>
    <col min="9993" max="9993" width="9.140625" style="34"/>
    <col min="9994" max="9994" width="9.140625" style="34" customWidth="1"/>
    <col min="9995" max="9995" width="9.140625" style="34"/>
    <col min="9996" max="9996" width="9.140625" style="34" customWidth="1"/>
    <col min="9997" max="9998" width="9.140625" style="34"/>
    <col min="9999" max="10002" width="9.140625" style="34" customWidth="1"/>
    <col min="10003" max="10003" width="21.42578125" style="34" customWidth="1"/>
    <col min="10004" max="10004" width="13" style="34" bestFit="1" customWidth="1"/>
    <col min="10005" max="10005" width="12.7109375" style="34" customWidth="1"/>
    <col min="10006" max="10006" width="9.140625" style="34"/>
    <col min="10007" max="10007" width="11" style="34" customWidth="1"/>
    <col min="10008" max="10008" width="14.42578125" style="34" customWidth="1"/>
    <col min="10009" max="10009" width="9.140625" style="34"/>
    <col min="10010" max="10010" width="9.5703125" style="34" bestFit="1" customWidth="1"/>
    <col min="10011" max="10011" width="11.85546875" style="34" customWidth="1"/>
    <col min="10012" max="10240" width="9.140625" style="34"/>
    <col min="10241" max="10241" width="8" style="34" customWidth="1"/>
    <col min="10242" max="10242" width="38" style="34" customWidth="1"/>
    <col min="10243" max="10243" width="14.28515625" style="34" customWidth="1"/>
    <col min="10244" max="10244" width="8.28515625" style="34" customWidth="1"/>
    <col min="10245" max="10245" width="11" style="34" customWidth="1"/>
    <col min="10246" max="10246" width="11.28515625" style="34" customWidth="1"/>
    <col min="10247" max="10247" width="14.140625" style="34" customWidth="1"/>
    <col min="10248" max="10248" width="13" style="34" customWidth="1"/>
    <col min="10249" max="10249" width="9.140625" style="34"/>
    <col min="10250" max="10250" width="9.140625" style="34" customWidth="1"/>
    <col min="10251" max="10251" width="9.140625" style="34"/>
    <col min="10252" max="10252" width="9.140625" style="34" customWidth="1"/>
    <col min="10253" max="10254" width="9.140625" style="34"/>
    <col min="10255" max="10258" width="9.140625" style="34" customWidth="1"/>
    <col min="10259" max="10259" width="21.42578125" style="34" customWidth="1"/>
    <col min="10260" max="10260" width="13" style="34" bestFit="1" customWidth="1"/>
    <col min="10261" max="10261" width="12.7109375" style="34" customWidth="1"/>
    <col min="10262" max="10262" width="9.140625" style="34"/>
    <col min="10263" max="10263" width="11" style="34" customWidth="1"/>
    <col min="10264" max="10264" width="14.42578125" style="34" customWidth="1"/>
    <col min="10265" max="10265" width="9.140625" style="34"/>
    <col min="10266" max="10266" width="9.5703125" style="34" bestFit="1" customWidth="1"/>
    <col min="10267" max="10267" width="11.85546875" style="34" customWidth="1"/>
    <col min="10268" max="10496" width="9.140625" style="34"/>
    <col min="10497" max="10497" width="8" style="34" customWidth="1"/>
    <col min="10498" max="10498" width="38" style="34" customWidth="1"/>
    <col min="10499" max="10499" width="14.28515625" style="34" customWidth="1"/>
    <col min="10500" max="10500" width="8.28515625" style="34" customWidth="1"/>
    <col min="10501" max="10501" width="11" style="34" customWidth="1"/>
    <col min="10502" max="10502" width="11.28515625" style="34" customWidth="1"/>
    <col min="10503" max="10503" width="14.140625" style="34" customWidth="1"/>
    <col min="10504" max="10504" width="13" style="34" customWidth="1"/>
    <col min="10505" max="10505" width="9.140625" style="34"/>
    <col min="10506" max="10506" width="9.140625" style="34" customWidth="1"/>
    <col min="10507" max="10507" width="9.140625" style="34"/>
    <col min="10508" max="10508" width="9.140625" style="34" customWidth="1"/>
    <col min="10509" max="10510" width="9.140625" style="34"/>
    <col min="10511" max="10514" width="9.140625" style="34" customWidth="1"/>
    <col min="10515" max="10515" width="21.42578125" style="34" customWidth="1"/>
    <col min="10516" max="10516" width="13" style="34" bestFit="1" customWidth="1"/>
    <col min="10517" max="10517" width="12.7109375" style="34" customWidth="1"/>
    <col min="10518" max="10518" width="9.140625" style="34"/>
    <col min="10519" max="10519" width="11" style="34" customWidth="1"/>
    <col min="10520" max="10520" width="14.42578125" style="34" customWidth="1"/>
    <col min="10521" max="10521" width="9.140625" style="34"/>
    <col min="10522" max="10522" width="9.5703125" style="34" bestFit="1" customWidth="1"/>
    <col min="10523" max="10523" width="11.85546875" style="34" customWidth="1"/>
    <col min="10524" max="10752" width="9.140625" style="34"/>
    <col min="10753" max="10753" width="8" style="34" customWidth="1"/>
    <col min="10754" max="10754" width="38" style="34" customWidth="1"/>
    <col min="10755" max="10755" width="14.28515625" style="34" customWidth="1"/>
    <col min="10756" max="10756" width="8.28515625" style="34" customWidth="1"/>
    <col min="10757" max="10757" width="11" style="34" customWidth="1"/>
    <col min="10758" max="10758" width="11.28515625" style="34" customWidth="1"/>
    <col min="10759" max="10759" width="14.140625" style="34" customWidth="1"/>
    <col min="10760" max="10760" width="13" style="34" customWidth="1"/>
    <col min="10761" max="10761" width="9.140625" style="34"/>
    <col min="10762" max="10762" width="9.140625" style="34" customWidth="1"/>
    <col min="10763" max="10763" width="9.140625" style="34"/>
    <col min="10764" max="10764" width="9.140625" style="34" customWidth="1"/>
    <col min="10765" max="10766" width="9.140625" style="34"/>
    <col min="10767" max="10770" width="9.140625" style="34" customWidth="1"/>
    <col min="10771" max="10771" width="21.42578125" style="34" customWidth="1"/>
    <col min="10772" max="10772" width="13" style="34" bestFit="1" customWidth="1"/>
    <col min="10773" max="10773" width="12.7109375" style="34" customWidth="1"/>
    <col min="10774" max="10774" width="9.140625" style="34"/>
    <col min="10775" max="10775" width="11" style="34" customWidth="1"/>
    <col min="10776" max="10776" width="14.42578125" style="34" customWidth="1"/>
    <col min="10777" max="10777" width="9.140625" style="34"/>
    <col min="10778" max="10778" width="9.5703125" style="34" bestFit="1" customWidth="1"/>
    <col min="10779" max="10779" width="11.85546875" style="34" customWidth="1"/>
    <col min="10780" max="11008" width="9.140625" style="34"/>
    <col min="11009" max="11009" width="8" style="34" customWidth="1"/>
    <col min="11010" max="11010" width="38" style="34" customWidth="1"/>
    <col min="11011" max="11011" width="14.28515625" style="34" customWidth="1"/>
    <col min="11012" max="11012" width="8.28515625" style="34" customWidth="1"/>
    <col min="11013" max="11013" width="11" style="34" customWidth="1"/>
    <col min="11014" max="11014" width="11.28515625" style="34" customWidth="1"/>
    <col min="11015" max="11015" width="14.140625" style="34" customWidth="1"/>
    <col min="11016" max="11016" width="13" style="34" customWidth="1"/>
    <col min="11017" max="11017" width="9.140625" style="34"/>
    <col min="11018" max="11018" width="9.140625" style="34" customWidth="1"/>
    <col min="11019" max="11019" width="9.140625" style="34"/>
    <col min="11020" max="11020" width="9.140625" style="34" customWidth="1"/>
    <col min="11021" max="11022" width="9.140625" style="34"/>
    <col min="11023" max="11026" width="9.140625" style="34" customWidth="1"/>
    <col min="11027" max="11027" width="21.42578125" style="34" customWidth="1"/>
    <col min="11028" max="11028" width="13" style="34" bestFit="1" customWidth="1"/>
    <col min="11029" max="11029" width="12.7109375" style="34" customWidth="1"/>
    <col min="11030" max="11030" width="9.140625" style="34"/>
    <col min="11031" max="11031" width="11" style="34" customWidth="1"/>
    <col min="11032" max="11032" width="14.42578125" style="34" customWidth="1"/>
    <col min="11033" max="11033" width="9.140625" style="34"/>
    <col min="11034" max="11034" width="9.5703125" style="34" bestFit="1" customWidth="1"/>
    <col min="11035" max="11035" width="11.85546875" style="34" customWidth="1"/>
    <col min="11036" max="11264" width="9.140625" style="34"/>
    <col min="11265" max="11265" width="8" style="34" customWidth="1"/>
    <col min="11266" max="11266" width="38" style="34" customWidth="1"/>
    <col min="11267" max="11267" width="14.28515625" style="34" customWidth="1"/>
    <col min="11268" max="11268" width="8.28515625" style="34" customWidth="1"/>
    <col min="11269" max="11269" width="11" style="34" customWidth="1"/>
    <col min="11270" max="11270" width="11.28515625" style="34" customWidth="1"/>
    <col min="11271" max="11271" width="14.140625" style="34" customWidth="1"/>
    <col min="11272" max="11272" width="13" style="34" customWidth="1"/>
    <col min="11273" max="11273" width="9.140625" style="34"/>
    <col min="11274" max="11274" width="9.140625" style="34" customWidth="1"/>
    <col min="11275" max="11275" width="9.140625" style="34"/>
    <col min="11276" max="11276" width="9.140625" style="34" customWidth="1"/>
    <col min="11277" max="11278" width="9.140625" style="34"/>
    <col min="11279" max="11282" width="9.140625" style="34" customWidth="1"/>
    <col min="11283" max="11283" width="21.42578125" style="34" customWidth="1"/>
    <col min="11284" max="11284" width="13" style="34" bestFit="1" customWidth="1"/>
    <col min="11285" max="11285" width="12.7109375" style="34" customWidth="1"/>
    <col min="11286" max="11286" width="9.140625" style="34"/>
    <col min="11287" max="11287" width="11" style="34" customWidth="1"/>
    <col min="11288" max="11288" width="14.42578125" style="34" customWidth="1"/>
    <col min="11289" max="11289" width="9.140625" style="34"/>
    <col min="11290" max="11290" width="9.5703125" style="34" bestFit="1" customWidth="1"/>
    <col min="11291" max="11291" width="11.85546875" style="34" customWidth="1"/>
    <col min="11292" max="11520" width="9.140625" style="34"/>
    <col min="11521" max="11521" width="8" style="34" customWidth="1"/>
    <col min="11522" max="11522" width="38" style="34" customWidth="1"/>
    <col min="11523" max="11523" width="14.28515625" style="34" customWidth="1"/>
    <col min="11524" max="11524" width="8.28515625" style="34" customWidth="1"/>
    <col min="11525" max="11525" width="11" style="34" customWidth="1"/>
    <col min="11526" max="11526" width="11.28515625" style="34" customWidth="1"/>
    <col min="11527" max="11527" width="14.140625" style="34" customWidth="1"/>
    <col min="11528" max="11528" width="13" style="34" customWidth="1"/>
    <col min="11529" max="11529" width="9.140625" style="34"/>
    <col min="11530" max="11530" width="9.140625" style="34" customWidth="1"/>
    <col min="11531" max="11531" width="9.140625" style="34"/>
    <col min="11532" max="11532" width="9.140625" style="34" customWidth="1"/>
    <col min="11533" max="11534" width="9.140625" style="34"/>
    <col min="11535" max="11538" width="9.140625" style="34" customWidth="1"/>
    <col min="11539" max="11539" width="21.42578125" style="34" customWidth="1"/>
    <col min="11540" max="11540" width="13" style="34" bestFit="1" customWidth="1"/>
    <col min="11541" max="11541" width="12.7109375" style="34" customWidth="1"/>
    <col min="11542" max="11542" width="9.140625" style="34"/>
    <col min="11543" max="11543" width="11" style="34" customWidth="1"/>
    <col min="11544" max="11544" width="14.42578125" style="34" customWidth="1"/>
    <col min="11545" max="11545" width="9.140625" style="34"/>
    <col min="11546" max="11546" width="9.5703125" style="34" bestFit="1" customWidth="1"/>
    <col min="11547" max="11547" width="11.85546875" style="34" customWidth="1"/>
    <col min="11548" max="11776" width="9.140625" style="34"/>
    <col min="11777" max="11777" width="8" style="34" customWidth="1"/>
    <col min="11778" max="11778" width="38" style="34" customWidth="1"/>
    <col min="11779" max="11779" width="14.28515625" style="34" customWidth="1"/>
    <col min="11780" max="11780" width="8.28515625" style="34" customWidth="1"/>
    <col min="11781" max="11781" width="11" style="34" customWidth="1"/>
    <col min="11782" max="11782" width="11.28515625" style="34" customWidth="1"/>
    <col min="11783" max="11783" width="14.140625" style="34" customWidth="1"/>
    <col min="11784" max="11784" width="13" style="34" customWidth="1"/>
    <col min="11785" max="11785" width="9.140625" style="34"/>
    <col min="11786" max="11786" width="9.140625" style="34" customWidth="1"/>
    <col min="11787" max="11787" width="9.140625" style="34"/>
    <col min="11788" max="11788" width="9.140625" style="34" customWidth="1"/>
    <col min="11789" max="11790" width="9.140625" style="34"/>
    <col min="11791" max="11794" width="9.140625" style="34" customWidth="1"/>
    <col min="11795" max="11795" width="21.42578125" style="34" customWidth="1"/>
    <col min="11796" max="11796" width="13" style="34" bestFit="1" customWidth="1"/>
    <col min="11797" max="11797" width="12.7109375" style="34" customWidth="1"/>
    <col min="11798" max="11798" width="9.140625" style="34"/>
    <col min="11799" max="11799" width="11" style="34" customWidth="1"/>
    <col min="11800" max="11800" width="14.42578125" style="34" customWidth="1"/>
    <col min="11801" max="11801" width="9.140625" style="34"/>
    <col min="11802" max="11802" width="9.5703125" style="34" bestFit="1" customWidth="1"/>
    <col min="11803" max="11803" width="11.85546875" style="34" customWidth="1"/>
    <col min="11804" max="12032" width="9.140625" style="34"/>
    <col min="12033" max="12033" width="8" style="34" customWidth="1"/>
    <col min="12034" max="12034" width="38" style="34" customWidth="1"/>
    <col min="12035" max="12035" width="14.28515625" style="34" customWidth="1"/>
    <col min="12036" max="12036" width="8.28515625" style="34" customWidth="1"/>
    <col min="12037" max="12037" width="11" style="34" customWidth="1"/>
    <col min="12038" max="12038" width="11.28515625" style="34" customWidth="1"/>
    <col min="12039" max="12039" width="14.140625" style="34" customWidth="1"/>
    <col min="12040" max="12040" width="13" style="34" customWidth="1"/>
    <col min="12041" max="12041" width="9.140625" style="34"/>
    <col min="12042" max="12042" width="9.140625" style="34" customWidth="1"/>
    <col min="12043" max="12043" width="9.140625" style="34"/>
    <col min="12044" max="12044" width="9.140625" style="34" customWidth="1"/>
    <col min="12045" max="12046" width="9.140625" style="34"/>
    <col min="12047" max="12050" width="9.140625" style="34" customWidth="1"/>
    <col min="12051" max="12051" width="21.42578125" style="34" customWidth="1"/>
    <col min="12052" max="12052" width="13" style="34" bestFit="1" customWidth="1"/>
    <col min="12053" max="12053" width="12.7109375" style="34" customWidth="1"/>
    <col min="12054" max="12054" width="9.140625" style="34"/>
    <col min="12055" max="12055" width="11" style="34" customWidth="1"/>
    <col min="12056" max="12056" width="14.42578125" style="34" customWidth="1"/>
    <col min="12057" max="12057" width="9.140625" style="34"/>
    <col min="12058" max="12058" width="9.5703125" style="34" bestFit="1" customWidth="1"/>
    <col min="12059" max="12059" width="11.85546875" style="34" customWidth="1"/>
    <col min="12060" max="12288" width="9.140625" style="34"/>
    <col min="12289" max="12289" width="8" style="34" customWidth="1"/>
    <col min="12290" max="12290" width="38" style="34" customWidth="1"/>
    <col min="12291" max="12291" width="14.28515625" style="34" customWidth="1"/>
    <col min="12292" max="12292" width="8.28515625" style="34" customWidth="1"/>
    <col min="12293" max="12293" width="11" style="34" customWidth="1"/>
    <col min="12294" max="12294" width="11.28515625" style="34" customWidth="1"/>
    <col min="12295" max="12295" width="14.140625" style="34" customWidth="1"/>
    <col min="12296" max="12296" width="13" style="34" customWidth="1"/>
    <col min="12297" max="12297" width="9.140625" style="34"/>
    <col min="12298" max="12298" width="9.140625" style="34" customWidth="1"/>
    <col min="12299" max="12299" width="9.140625" style="34"/>
    <col min="12300" max="12300" width="9.140625" style="34" customWidth="1"/>
    <col min="12301" max="12302" width="9.140625" style="34"/>
    <col min="12303" max="12306" width="9.140625" style="34" customWidth="1"/>
    <col min="12307" max="12307" width="21.42578125" style="34" customWidth="1"/>
    <col min="12308" max="12308" width="13" style="34" bestFit="1" customWidth="1"/>
    <col min="12309" max="12309" width="12.7109375" style="34" customWidth="1"/>
    <col min="12310" max="12310" width="9.140625" style="34"/>
    <col min="12311" max="12311" width="11" style="34" customWidth="1"/>
    <col min="12312" max="12312" width="14.42578125" style="34" customWidth="1"/>
    <col min="12313" max="12313" width="9.140625" style="34"/>
    <col min="12314" max="12314" width="9.5703125" style="34" bestFit="1" customWidth="1"/>
    <col min="12315" max="12315" width="11.85546875" style="34" customWidth="1"/>
    <col min="12316" max="12544" width="9.140625" style="34"/>
    <col min="12545" max="12545" width="8" style="34" customWidth="1"/>
    <col min="12546" max="12546" width="38" style="34" customWidth="1"/>
    <col min="12547" max="12547" width="14.28515625" style="34" customWidth="1"/>
    <col min="12548" max="12548" width="8.28515625" style="34" customWidth="1"/>
    <col min="12549" max="12549" width="11" style="34" customWidth="1"/>
    <col min="12550" max="12550" width="11.28515625" style="34" customWidth="1"/>
    <col min="12551" max="12551" width="14.140625" style="34" customWidth="1"/>
    <col min="12552" max="12552" width="13" style="34" customWidth="1"/>
    <col min="12553" max="12553" width="9.140625" style="34"/>
    <col min="12554" max="12554" width="9.140625" style="34" customWidth="1"/>
    <col min="12555" max="12555" width="9.140625" style="34"/>
    <col min="12556" max="12556" width="9.140625" style="34" customWidth="1"/>
    <col min="12557" max="12558" width="9.140625" style="34"/>
    <col min="12559" max="12562" width="9.140625" style="34" customWidth="1"/>
    <col min="12563" max="12563" width="21.42578125" style="34" customWidth="1"/>
    <col min="12564" max="12564" width="13" style="34" bestFit="1" customWidth="1"/>
    <col min="12565" max="12565" width="12.7109375" style="34" customWidth="1"/>
    <col min="12566" max="12566" width="9.140625" style="34"/>
    <col min="12567" max="12567" width="11" style="34" customWidth="1"/>
    <col min="12568" max="12568" width="14.42578125" style="34" customWidth="1"/>
    <col min="12569" max="12569" width="9.140625" style="34"/>
    <col min="12570" max="12570" width="9.5703125" style="34" bestFit="1" customWidth="1"/>
    <col min="12571" max="12571" width="11.85546875" style="34" customWidth="1"/>
    <col min="12572" max="12800" width="9.140625" style="34"/>
    <col min="12801" max="12801" width="8" style="34" customWidth="1"/>
    <col min="12802" max="12802" width="38" style="34" customWidth="1"/>
    <col min="12803" max="12803" width="14.28515625" style="34" customWidth="1"/>
    <col min="12804" max="12804" width="8.28515625" style="34" customWidth="1"/>
    <col min="12805" max="12805" width="11" style="34" customWidth="1"/>
    <col min="12806" max="12806" width="11.28515625" style="34" customWidth="1"/>
    <col min="12807" max="12807" width="14.140625" style="34" customWidth="1"/>
    <col min="12808" max="12808" width="13" style="34" customWidth="1"/>
    <col min="12809" max="12809" width="9.140625" style="34"/>
    <col min="12810" max="12810" width="9.140625" style="34" customWidth="1"/>
    <col min="12811" max="12811" width="9.140625" style="34"/>
    <col min="12812" max="12812" width="9.140625" style="34" customWidth="1"/>
    <col min="12813" max="12814" width="9.140625" style="34"/>
    <col min="12815" max="12818" width="9.140625" style="34" customWidth="1"/>
    <col min="12819" max="12819" width="21.42578125" style="34" customWidth="1"/>
    <col min="12820" max="12820" width="13" style="34" bestFit="1" customWidth="1"/>
    <col min="12821" max="12821" width="12.7109375" style="34" customWidth="1"/>
    <col min="12822" max="12822" width="9.140625" style="34"/>
    <col min="12823" max="12823" width="11" style="34" customWidth="1"/>
    <col min="12824" max="12824" width="14.42578125" style="34" customWidth="1"/>
    <col min="12825" max="12825" width="9.140625" style="34"/>
    <col min="12826" max="12826" width="9.5703125" style="34" bestFit="1" customWidth="1"/>
    <col min="12827" max="12827" width="11.85546875" style="34" customWidth="1"/>
    <col min="12828" max="13056" width="9.140625" style="34"/>
    <col min="13057" max="13057" width="8" style="34" customWidth="1"/>
    <col min="13058" max="13058" width="38" style="34" customWidth="1"/>
    <col min="13059" max="13059" width="14.28515625" style="34" customWidth="1"/>
    <col min="13060" max="13060" width="8.28515625" style="34" customWidth="1"/>
    <col min="13061" max="13061" width="11" style="34" customWidth="1"/>
    <col min="13062" max="13062" width="11.28515625" style="34" customWidth="1"/>
    <col min="13063" max="13063" width="14.140625" style="34" customWidth="1"/>
    <col min="13064" max="13064" width="13" style="34" customWidth="1"/>
    <col min="13065" max="13065" width="9.140625" style="34"/>
    <col min="13066" max="13066" width="9.140625" style="34" customWidth="1"/>
    <col min="13067" max="13067" width="9.140625" style="34"/>
    <col min="13068" max="13068" width="9.140625" style="34" customWidth="1"/>
    <col min="13069" max="13070" width="9.140625" style="34"/>
    <col min="13071" max="13074" width="9.140625" style="34" customWidth="1"/>
    <col min="13075" max="13075" width="21.42578125" style="34" customWidth="1"/>
    <col min="13076" max="13076" width="13" style="34" bestFit="1" customWidth="1"/>
    <col min="13077" max="13077" width="12.7109375" style="34" customWidth="1"/>
    <col min="13078" max="13078" width="9.140625" style="34"/>
    <col min="13079" max="13079" width="11" style="34" customWidth="1"/>
    <col min="13080" max="13080" width="14.42578125" style="34" customWidth="1"/>
    <col min="13081" max="13081" width="9.140625" style="34"/>
    <col min="13082" max="13082" width="9.5703125" style="34" bestFit="1" customWidth="1"/>
    <col min="13083" max="13083" width="11.85546875" style="34" customWidth="1"/>
    <col min="13084" max="13312" width="9.140625" style="34"/>
    <col min="13313" max="13313" width="8" style="34" customWidth="1"/>
    <col min="13314" max="13314" width="38" style="34" customWidth="1"/>
    <col min="13315" max="13315" width="14.28515625" style="34" customWidth="1"/>
    <col min="13316" max="13316" width="8.28515625" style="34" customWidth="1"/>
    <col min="13317" max="13317" width="11" style="34" customWidth="1"/>
    <col min="13318" max="13318" width="11.28515625" style="34" customWidth="1"/>
    <col min="13319" max="13319" width="14.140625" style="34" customWidth="1"/>
    <col min="13320" max="13320" width="13" style="34" customWidth="1"/>
    <col min="13321" max="13321" width="9.140625" style="34"/>
    <col min="13322" max="13322" width="9.140625" style="34" customWidth="1"/>
    <col min="13323" max="13323" width="9.140625" style="34"/>
    <col min="13324" max="13324" width="9.140625" style="34" customWidth="1"/>
    <col min="13325" max="13326" width="9.140625" style="34"/>
    <col min="13327" max="13330" width="9.140625" style="34" customWidth="1"/>
    <col min="13331" max="13331" width="21.42578125" style="34" customWidth="1"/>
    <col min="13332" max="13332" width="13" style="34" bestFit="1" customWidth="1"/>
    <col min="13333" max="13333" width="12.7109375" style="34" customWidth="1"/>
    <col min="13334" max="13334" width="9.140625" style="34"/>
    <col min="13335" max="13335" width="11" style="34" customWidth="1"/>
    <col min="13336" max="13336" width="14.42578125" style="34" customWidth="1"/>
    <col min="13337" max="13337" width="9.140625" style="34"/>
    <col min="13338" max="13338" width="9.5703125" style="34" bestFit="1" customWidth="1"/>
    <col min="13339" max="13339" width="11.85546875" style="34" customWidth="1"/>
    <col min="13340" max="13568" width="9.140625" style="34"/>
    <col min="13569" max="13569" width="8" style="34" customWidth="1"/>
    <col min="13570" max="13570" width="38" style="34" customWidth="1"/>
    <col min="13571" max="13571" width="14.28515625" style="34" customWidth="1"/>
    <col min="13572" max="13572" width="8.28515625" style="34" customWidth="1"/>
    <col min="13573" max="13573" width="11" style="34" customWidth="1"/>
    <col min="13574" max="13574" width="11.28515625" style="34" customWidth="1"/>
    <col min="13575" max="13575" width="14.140625" style="34" customWidth="1"/>
    <col min="13576" max="13576" width="13" style="34" customWidth="1"/>
    <col min="13577" max="13577" width="9.140625" style="34"/>
    <col min="13578" max="13578" width="9.140625" style="34" customWidth="1"/>
    <col min="13579" max="13579" width="9.140625" style="34"/>
    <col min="13580" max="13580" width="9.140625" style="34" customWidth="1"/>
    <col min="13581" max="13582" width="9.140625" style="34"/>
    <col min="13583" max="13586" width="9.140625" style="34" customWidth="1"/>
    <col min="13587" max="13587" width="21.42578125" style="34" customWidth="1"/>
    <col min="13588" max="13588" width="13" style="34" bestFit="1" customWidth="1"/>
    <col min="13589" max="13589" width="12.7109375" style="34" customWidth="1"/>
    <col min="13590" max="13590" width="9.140625" style="34"/>
    <col min="13591" max="13591" width="11" style="34" customWidth="1"/>
    <col min="13592" max="13592" width="14.42578125" style="34" customWidth="1"/>
    <col min="13593" max="13593" width="9.140625" style="34"/>
    <col min="13594" max="13594" width="9.5703125" style="34" bestFit="1" customWidth="1"/>
    <col min="13595" max="13595" width="11.85546875" style="34" customWidth="1"/>
    <col min="13596" max="13824" width="9.140625" style="34"/>
    <col min="13825" max="13825" width="8" style="34" customWidth="1"/>
    <col min="13826" max="13826" width="38" style="34" customWidth="1"/>
    <col min="13827" max="13827" width="14.28515625" style="34" customWidth="1"/>
    <col min="13828" max="13828" width="8.28515625" style="34" customWidth="1"/>
    <col min="13829" max="13829" width="11" style="34" customWidth="1"/>
    <col min="13830" max="13830" width="11.28515625" style="34" customWidth="1"/>
    <col min="13831" max="13831" width="14.140625" style="34" customWidth="1"/>
    <col min="13832" max="13832" width="13" style="34" customWidth="1"/>
    <col min="13833" max="13833" width="9.140625" style="34"/>
    <col min="13834" max="13834" width="9.140625" style="34" customWidth="1"/>
    <col min="13835" max="13835" width="9.140625" style="34"/>
    <col min="13836" max="13836" width="9.140625" style="34" customWidth="1"/>
    <col min="13837" max="13838" width="9.140625" style="34"/>
    <col min="13839" max="13842" width="9.140625" style="34" customWidth="1"/>
    <col min="13843" max="13843" width="21.42578125" style="34" customWidth="1"/>
    <col min="13844" max="13844" width="13" style="34" bestFit="1" customWidth="1"/>
    <col min="13845" max="13845" width="12.7109375" style="34" customWidth="1"/>
    <col min="13846" max="13846" width="9.140625" style="34"/>
    <col min="13847" max="13847" width="11" style="34" customWidth="1"/>
    <col min="13848" max="13848" width="14.42578125" style="34" customWidth="1"/>
    <col min="13849" max="13849" width="9.140625" style="34"/>
    <col min="13850" max="13850" width="9.5703125" style="34" bestFit="1" customWidth="1"/>
    <col min="13851" max="13851" width="11.85546875" style="34" customWidth="1"/>
    <col min="13852" max="14080" width="9.140625" style="34"/>
    <col min="14081" max="14081" width="8" style="34" customWidth="1"/>
    <col min="14082" max="14082" width="38" style="34" customWidth="1"/>
    <col min="14083" max="14083" width="14.28515625" style="34" customWidth="1"/>
    <col min="14084" max="14084" width="8.28515625" style="34" customWidth="1"/>
    <col min="14085" max="14085" width="11" style="34" customWidth="1"/>
    <col min="14086" max="14086" width="11.28515625" style="34" customWidth="1"/>
    <col min="14087" max="14087" width="14.140625" style="34" customWidth="1"/>
    <col min="14088" max="14088" width="13" style="34" customWidth="1"/>
    <col min="14089" max="14089" width="9.140625" style="34"/>
    <col min="14090" max="14090" width="9.140625" style="34" customWidth="1"/>
    <col min="14091" max="14091" width="9.140625" style="34"/>
    <col min="14092" max="14092" width="9.140625" style="34" customWidth="1"/>
    <col min="14093" max="14094" width="9.140625" style="34"/>
    <col min="14095" max="14098" width="9.140625" style="34" customWidth="1"/>
    <col min="14099" max="14099" width="21.42578125" style="34" customWidth="1"/>
    <col min="14100" max="14100" width="13" style="34" bestFit="1" customWidth="1"/>
    <col min="14101" max="14101" width="12.7109375" style="34" customWidth="1"/>
    <col min="14102" max="14102" width="9.140625" style="34"/>
    <col min="14103" max="14103" width="11" style="34" customWidth="1"/>
    <col min="14104" max="14104" width="14.42578125" style="34" customWidth="1"/>
    <col min="14105" max="14105" width="9.140625" style="34"/>
    <col min="14106" max="14106" width="9.5703125" style="34" bestFit="1" customWidth="1"/>
    <col min="14107" max="14107" width="11.85546875" style="34" customWidth="1"/>
    <col min="14108" max="14336" width="9.140625" style="34"/>
    <col min="14337" max="14337" width="8" style="34" customWidth="1"/>
    <col min="14338" max="14338" width="38" style="34" customWidth="1"/>
    <col min="14339" max="14339" width="14.28515625" style="34" customWidth="1"/>
    <col min="14340" max="14340" width="8.28515625" style="34" customWidth="1"/>
    <col min="14341" max="14341" width="11" style="34" customWidth="1"/>
    <col min="14342" max="14342" width="11.28515625" style="34" customWidth="1"/>
    <col min="14343" max="14343" width="14.140625" style="34" customWidth="1"/>
    <col min="14344" max="14344" width="13" style="34" customWidth="1"/>
    <col min="14345" max="14345" width="9.140625" style="34"/>
    <col min="14346" max="14346" width="9.140625" style="34" customWidth="1"/>
    <col min="14347" max="14347" width="9.140625" style="34"/>
    <col min="14348" max="14348" width="9.140625" style="34" customWidth="1"/>
    <col min="14349" max="14350" width="9.140625" style="34"/>
    <col min="14351" max="14354" width="9.140625" style="34" customWidth="1"/>
    <col min="14355" max="14355" width="21.42578125" style="34" customWidth="1"/>
    <col min="14356" max="14356" width="13" style="34" bestFit="1" customWidth="1"/>
    <col min="14357" max="14357" width="12.7109375" style="34" customWidth="1"/>
    <col min="14358" max="14358" width="9.140625" style="34"/>
    <col min="14359" max="14359" width="11" style="34" customWidth="1"/>
    <col min="14360" max="14360" width="14.42578125" style="34" customWidth="1"/>
    <col min="14361" max="14361" width="9.140625" style="34"/>
    <col min="14362" max="14362" width="9.5703125" style="34" bestFit="1" customWidth="1"/>
    <col min="14363" max="14363" width="11.85546875" style="34" customWidth="1"/>
    <col min="14364" max="14592" width="9.140625" style="34"/>
    <col min="14593" max="14593" width="8" style="34" customWidth="1"/>
    <col min="14594" max="14594" width="38" style="34" customWidth="1"/>
    <col min="14595" max="14595" width="14.28515625" style="34" customWidth="1"/>
    <col min="14596" max="14596" width="8.28515625" style="34" customWidth="1"/>
    <col min="14597" max="14597" width="11" style="34" customWidth="1"/>
    <col min="14598" max="14598" width="11.28515625" style="34" customWidth="1"/>
    <col min="14599" max="14599" width="14.140625" style="34" customWidth="1"/>
    <col min="14600" max="14600" width="13" style="34" customWidth="1"/>
    <col min="14601" max="14601" width="9.140625" style="34"/>
    <col min="14602" max="14602" width="9.140625" style="34" customWidth="1"/>
    <col min="14603" max="14603" width="9.140625" style="34"/>
    <col min="14604" max="14604" width="9.140625" style="34" customWidth="1"/>
    <col min="14605" max="14606" width="9.140625" style="34"/>
    <col min="14607" max="14610" width="9.140625" style="34" customWidth="1"/>
    <col min="14611" max="14611" width="21.42578125" style="34" customWidth="1"/>
    <col min="14612" max="14612" width="13" style="34" bestFit="1" customWidth="1"/>
    <col min="14613" max="14613" width="12.7109375" style="34" customWidth="1"/>
    <col min="14614" max="14614" width="9.140625" style="34"/>
    <col min="14615" max="14615" width="11" style="34" customWidth="1"/>
    <col min="14616" max="14616" width="14.42578125" style="34" customWidth="1"/>
    <col min="14617" max="14617" width="9.140625" style="34"/>
    <col min="14618" max="14618" width="9.5703125" style="34" bestFit="1" customWidth="1"/>
    <col min="14619" max="14619" width="11.85546875" style="34" customWidth="1"/>
    <col min="14620" max="14848" width="9.140625" style="34"/>
    <col min="14849" max="14849" width="8" style="34" customWidth="1"/>
    <col min="14850" max="14850" width="38" style="34" customWidth="1"/>
    <col min="14851" max="14851" width="14.28515625" style="34" customWidth="1"/>
    <col min="14852" max="14852" width="8.28515625" style="34" customWidth="1"/>
    <col min="14853" max="14853" width="11" style="34" customWidth="1"/>
    <col min="14854" max="14854" width="11.28515625" style="34" customWidth="1"/>
    <col min="14855" max="14855" width="14.140625" style="34" customWidth="1"/>
    <col min="14856" max="14856" width="13" style="34" customWidth="1"/>
    <col min="14857" max="14857" width="9.140625" style="34"/>
    <col min="14858" max="14858" width="9.140625" style="34" customWidth="1"/>
    <col min="14859" max="14859" width="9.140625" style="34"/>
    <col min="14860" max="14860" width="9.140625" style="34" customWidth="1"/>
    <col min="14861" max="14862" width="9.140625" style="34"/>
    <col min="14863" max="14866" width="9.140625" style="34" customWidth="1"/>
    <col min="14867" max="14867" width="21.42578125" style="34" customWidth="1"/>
    <col min="14868" max="14868" width="13" style="34" bestFit="1" customWidth="1"/>
    <col min="14869" max="14869" width="12.7109375" style="34" customWidth="1"/>
    <col min="14870" max="14870" width="9.140625" style="34"/>
    <col min="14871" max="14871" width="11" style="34" customWidth="1"/>
    <col min="14872" max="14872" width="14.42578125" style="34" customWidth="1"/>
    <col min="14873" max="14873" width="9.140625" style="34"/>
    <col min="14874" max="14874" width="9.5703125" style="34" bestFit="1" customWidth="1"/>
    <col min="14875" max="14875" width="11.85546875" style="34" customWidth="1"/>
    <col min="14876" max="15104" width="9.140625" style="34"/>
    <col min="15105" max="15105" width="8" style="34" customWidth="1"/>
    <col min="15106" max="15106" width="38" style="34" customWidth="1"/>
    <col min="15107" max="15107" width="14.28515625" style="34" customWidth="1"/>
    <col min="15108" max="15108" width="8.28515625" style="34" customWidth="1"/>
    <col min="15109" max="15109" width="11" style="34" customWidth="1"/>
    <col min="15110" max="15110" width="11.28515625" style="34" customWidth="1"/>
    <col min="15111" max="15111" width="14.140625" style="34" customWidth="1"/>
    <col min="15112" max="15112" width="13" style="34" customWidth="1"/>
    <col min="15113" max="15113" width="9.140625" style="34"/>
    <col min="15114" max="15114" width="9.140625" style="34" customWidth="1"/>
    <col min="15115" max="15115" width="9.140625" style="34"/>
    <col min="15116" max="15116" width="9.140625" style="34" customWidth="1"/>
    <col min="15117" max="15118" width="9.140625" style="34"/>
    <col min="15119" max="15122" width="9.140625" style="34" customWidth="1"/>
    <col min="15123" max="15123" width="21.42578125" style="34" customWidth="1"/>
    <col min="15124" max="15124" width="13" style="34" bestFit="1" customWidth="1"/>
    <col min="15125" max="15125" width="12.7109375" style="34" customWidth="1"/>
    <col min="15126" max="15126" width="9.140625" style="34"/>
    <col min="15127" max="15127" width="11" style="34" customWidth="1"/>
    <col min="15128" max="15128" width="14.42578125" style="34" customWidth="1"/>
    <col min="15129" max="15129" width="9.140625" style="34"/>
    <col min="15130" max="15130" width="9.5703125" style="34" bestFit="1" customWidth="1"/>
    <col min="15131" max="15131" width="11.85546875" style="34" customWidth="1"/>
    <col min="15132" max="15360" width="9.140625" style="34"/>
    <col min="15361" max="15361" width="8" style="34" customWidth="1"/>
    <col min="15362" max="15362" width="38" style="34" customWidth="1"/>
    <col min="15363" max="15363" width="14.28515625" style="34" customWidth="1"/>
    <col min="15364" max="15364" width="8.28515625" style="34" customWidth="1"/>
    <col min="15365" max="15365" width="11" style="34" customWidth="1"/>
    <col min="15366" max="15366" width="11.28515625" style="34" customWidth="1"/>
    <col min="15367" max="15367" width="14.140625" style="34" customWidth="1"/>
    <col min="15368" max="15368" width="13" style="34" customWidth="1"/>
    <col min="15369" max="15369" width="9.140625" style="34"/>
    <col min="15370" max="15370" width="9.140625" style="34" customWidth="1"/>
    <col min="15371" max="15371" width="9.140625" style="34"/>
    <col min="15372" max="15372" width="9.140625" style="34" customWidth="1"/>
    <col min="15373" max="15374" width="9.140625" style="34"/>
    <col min="15375" max="15378" width="9.140625" style="34" customWidth="1"/>
    <col min="15379" max="15379" width="21.42578125" style="34" customWidth="1"/>
    <col min="15380" max="15380" width="13" style="34" bestFit="1" customWidth="1"/>
    <col min="15381" max="15381" width="12.7109375" style="34" customWidth="1"/>
    <col min="15382" max="15382" width="9.140625" style="34"/>
    <col min="15383" max="15383" width="11" style="34" customWidth="1"/>
    <col min="15384" max="15384" width="14.42578125" style="34" customWidth="1"/>
    <col min="15385" max="15385" width="9.140625" style="34"/>
    <col min="15386" max="15386" width="9.5703125" style="34" bestFit="1" customWidth="1"/>
    <col min="15387" max="15387" width="11.85546875" style="34" customWidth="1"/>
    <col min="15388" max="15616" width="9.140625" style="34"/>
    <col min="15617" max="15617" width="8" style="34" customWidth="1"/>
    <col min="15618" max="15618" width="38" style="34" customWidth="1"/>
    <col min="15619" max="15619" width="14.28515625" style="34" customWidth="1"/>
    <col min="15620" max="15620" width="8.28515625" style="34" customWidth="1"/>
    <col min="15621" max="15621" width="11" style="34" customWidth="1"/>
    <col min="15622" max="15622" width="11.28515625" style="34" customWidth="1"/>
    <col min="15623" max="15623" width="14.140625" style="34" customWidth="1"/>
    <col min="15624" max="15624" width="13" style="34" customWidth="1"/>
    <col min="15625" max="15625" width="9.140625" style="34"/>
    <col min="15626" max="15626" width="9.140625" style="34" customWidth="1"/>
    <col min="15627" max="15627" width="9.140625" style="34"/>
    <col min="15628" max="15628" width="9.140625" style="34" customWidth="1"/>
    <col min="15629" max="15630" width="9.140625" style="34"/>
    <col min="15631" max="15634" width="9.140625" style="34" customWidth="1"/>
    <col min="15635" max="15635" width="21.42578125" style="34" customWidth="1"/>
    <col min="15636" max="15636" width="13" style="34" bestFit="1" customWidth="1"/>
    <col min="15637" max="15637" width="12.7109375" style="34" customWidth="1"/>
    <col min="15638" max="15638" width="9.140625" style="34"/>
    <col min="15639" max="15639" width="11" style="34" customWidth="1"/>
    <col min="15640" max="15640" width="14.42578125" style="34" customWidth="1"/>
    <col min="15641" max="15641" width="9.140625" style="34"/>
    <col min="15642" max="15642" width="9.5703125" style="34" bestFit="1" customWidth="1"/>
    <col min="15643" max="15643" width="11.85546875" style="34" customWidth="1"/>
    <col min="15644" max="15872" width="9.140625" style="34"/>
    <col min="15873" max="15873" width="8" style="34" customWidth="1"/>
    <col min="15874" max="15874" width="38" style="34" customWidth="1"/>
    <col min="15875" max="15875" width="14.28515625" style="34" customWidth="1"/>
    <col min="15876" max="15876" width="8.28515625" style="34" customWidth="1"/>
    <col min="15877" max="15877" width="11" style="34" customWidth="1"/>
    <col min="15878" max="15878" width="11.28515625" style="34" customWidth="1"/>
    <col min="15879" max="15879" width="14.140625" style="34" customWidth="1"/>
    <col min="15880" max="15880" width="13" style="34" customWidth="1"/>
    <col min="15881" max="15881" width="9.140625" style="34"/>
    <col min="15882" max="15882" width="9.140625" style="34" customWidth="1"/>
    <col min="15883" max="15883" width="9.140625" style="34"/>
    <col min="15884" max="15884" width="9.140625" style="34" customWidth="1"/>
    <col min="15885" max="15886" width="9.140625" style="34"/>
    <col min="15887" max="15890" width="9.140625" style="34" customWidth="1"/>
    <col min="15891" max="15891" width="21.42578125" style="34" customWidth="1"/>
    <col min="15892" max="15892" width="13" style="34" bestFit="1" customWidth="1"/>
    <col min="15893" max="15893" width="12.7109375" style="34" customWidth="1"/>
    <col min="15894" max="15894" width="9.140625" style="34"/>
    <col min="15895" max="15895" width="11" style="34" customWidth="1"/>
    <col min="15896" max="15896" width="14.42578125" style="34" customWidth="1"/>
    <col min="15897" max="15897" width="9.140625" style="34"/>
    <col min="15898" max="15898" width="9.5703125" style="34" bestFit="1" customWidth="1"/>
    <col min="15899" max="15899" width="11.85546875" style="34" customWidth="1"/>
    <col min="15900" max="16128" width="9.140625" style="34"/>
    <col min="16129" max="16129" width="8" style="34" customWidth="1"/>
    <col min="16130" max="16130" width="38" style="34" customWidth="1"/>
    <col min="16131" max="16131" width="14.28515625" style="34" customWidth="1"/>
    <col min="16132" max="16132" width="8.28515625" style="34" customWidth="1"/>
    <col min="16133" max="16133" width="11" style="34" customWidth="1"/>
    <col min="16134" max="16134" width="11.28515625" style="34" customWidth="1"/>
    <col min="16135" max="16135" width="14.140625" style="34" customWidth="1"/>
    <col min="16136" max="16136" width="13" style="34" customWidth="1"/>
    <col min="16137" max="16137" width="9.140625" style="34"/>
    <col min="16138" max="16138" width="9.140625" style="34" customWidth="1"/>
    <col min="16139" max="16139" width="9.140625" style="34"/>
    <col min="16140" max="16140" width="9.140625" style="34" customWidth="1"/>
    <col min="16141" max="16142" width="9.140625" style="34"/>
    <col min="16143" max="16146" width="9.140625" style="34" customWidth="1"/>
    <col min="16147" max="16147" width="21.42578125" style="34" customWidth="1"/>
    <col min="16148" max="16148" width="13" style="34" bestFit="1" customWidth="1"/>
    <col min="16149" max="16149" width="12.7109375" style="34" customWidth="1"/>
    <col min="16150" max="16150" width="9.140625" style="34"/>
    <col min="16151" max="16151" width="11" style="34" customWidth="1"/>
    <col min="16152" max="16152" width="14.42578125" style="34" customWidth="1"/>
    <col min="16153" max="16153" width="9.140625" style="34"/>
    <col min="16154" max="16154" width="9.5703125" style="34" bestFit="1" customWidth="1"/>
    <col min="16155" max="16155" width="11.85546875" style="34" customWidth="1"/>
    <col min="16156" max="16384" width="9.140625" style="34"/>
  </cols>
  <sheetData>
    <row r="1" spans="1:27" ht="15.75">
      <c r="A1" s="67"/>
      <c r="B1" s="571"/>
      <c r="C1" s="571"/>
      <c r="D1" s="571"/>
      <c r="E1" s="571"/>
      <c r="F1" s="68"/>
      <c r="G1" s="69"/>
    </row>
    <row r="2" spans="1:27" ht="15.75" customHeight="1">
      <c r="A2" s="71"/>
      <c r="B2" s="503" t="str">
        <f>GLOBAL!A1</f>
        <v>PREFEITURA MUNICIPAL DE ARACRUZ</v>
      </c>
      <c r="C2" s="503"/>
      <c r="D2" s="503"/>
      <c r="E2" s="503"/>
      <c r="F2" s="503"/>
      <c r="G2" s="72"/>
    </row>
    <row r="3" spans="1:27" ht="15.75" customHeight="1">
      <c r="A3" s="73"/>
      <c r="B3" s="503"/>
      <c r="C3" s="503"/>
      <c r="D3" s="503"/>
      <c r="E3" s="503"/>
      <c r="F3" s="503"/>
      <c r="G3" s="74"/>
    </row>
    <row r="4" spans="1:27" ht="15.75">
      <c r="A4" s="73"/>
      <c r="B4" s="503"/>
      <c r="C4" s="503"/>
      <c r="D4" s="503"/>
      <c r="E4" s="503"/>
      <c r="F4" s="503"/>
      <c r="G4" s="74"/>
    </row>
    <row r="5" spans="1:27" ht="15.75" customHeight="1">
      <c r="A5" s="572"/>
      <c r="B5" s="573"/>
      <c r="C5" s="573"/>
      <c r="D5" s="573"/>
      <c r="E5" s="573"/>
      <c r="F5" s="573"/>
      <c r="G5" s="574"/>
      <c r="J5" s="575"/>
      <c r="K5" s="575"/>
      <c r="L5" s="575"/>
      <c r="M5" s="575"/>
      <c r="N5" s="75"/>
      <c r="O5" s="75"/>
      <c r="P5" s="75"/>
      <c r="Q5" s="75"/>
      <c r="R5" s="75"/>
      <c r="S5" s="75"/>
      <c r="T5" s="75"/>
      <c r="U5" s="76"/>
      <c r="V5" s="76"/>
      <c r="W5" s="76"/>
      <c r="X5" s="76"/>
      <c r="Y5" s="76"/>
    </row>
    <row r="6" spans="1:27" ht="15.75">
      <c r="A6" s="77" t="str">
        <f>GLOBAL!A4</f>
        <v>OBRA: REFORMA E AMPLIAÇÃO DA EMEF MARIA INÊS DELLA VALENTINA</v>
      </c>
      <c r="B6" s="78"/>
      <c r="C6" s="78"/>
      <c r="D6" s="78"/>
      <c r="E6" s="78"/>
      <c r="F6" s="79"/>
      <c r="G6" s="72"/>
      <c r="J6" s="575"/>
      <c r="K6" s="575"/>
      <c r="L6" s="575"/>
      <c r="M6" s="575"/>
      <c r="N6" s="75"/>
      <c r="O6" s="575"/>
      <c r="P6" s="75"/>
      <c r="Q6" s="75"/>
      <c r="R6" s="75"/>
      <c r="S6" s="75"/>
      <c r="T6" s="75"/>
      <c r="U6" s="76"/>
      <c r="V6" s="76"/>
      <c r="W6" s="76"/>
      <c r="X6" s="76"/>
      <c r="Y6" s="76"/>
    </row>
    <row r="7" spans="1:27" ht="13.5" thickBot="1">
      <c r="A7" s="576" t="str">
        <f>GLOBAL!A5</f>
        <v>Local: COQUEIRAL, ARACRUZ - ES</v>
      </c>
      <c r="B7" s="577"/>
      <c r="C7" s="577"/>
      <c r="D7" s="577"/>
      <c r="E7" s="577"/>
      <c r="F7" s="577"/>
      <c r="G7" s="80"/>
      <c r="J7" s="575"/>
      <c r="K7" s="575"/>
      <c r="L7" s="575"/>
      <c r="M7" s="575"/>
      <c r="N7" s="75"/>
      <c r="O7" s="575"/>
      <c r="P7" s="575"/>
      <c r="Q7" s="575"/>
      <c r="R7" s="575"/>
      <c r="S7" s="575"/>
      <c r="T7" s="75"/>
      <c r="U7" s="76"/>
      <c r="V7" s="76"/>
      <c r="W7" s="76"/>
      <c r="X7" s="76"/>
      <c r="Y7" s="76"/>
    </row>
    <row r="8" spans="1:27" ht="12.75" customHeight="1">
      <c r="A8" s="580" t="s">
        <v>120</v>
      </c>
      <c r="B8" s="583" t="s">
        <v>121</v>
      </c>
      <c r="C8" s="569" t="s">
        <v>122</v>
      </c>
      <c r="D8" s="587" t="s">
        <v>123</v>
      </c>
      <c r="E8" s="590" t="s">
        <v>124</v>
      </c>
      <c r="F8" s="569" t="s">
        <v>125</v>
      </c>
      <c r="G8" s="578" t="s">
        <v>126</v>
      </c>
      <c r="J8" s="575"/>
      <c r="K8" s="575"/>
      <c r="L8" s="575"/>
      <c r="M8" s="575"/>
      <c r="N8" s="75"/>
      <c r="O8" s="575"/>
      <c r="P8" s="575"/>
      <c r="Q8" s="575"/>
      <c r="R8" s="575"/>
      <c r="S8" s="575"/>
      <c r="T8" s="575"/>
      <c r="U8" s="575"/>
      <c r="V8" s="575"/>
      <c r="W8" s="575"/>
      <c r="X8" s="575" t="s">
        <v>127</v>
      </c>
      <c r="Y8" s="76"/>
    </row>
    <row r="9" spans="1:27" ht="24.75" customHeight="1">
      <c r="A9" s="581"/>
      <c r="B9" s="584"/>
      <c r="C9" s="570"/>
      <c r="D9" s="588"/>
      <c r="E9" s="591"/>
      <c r="F9" s="570"/>
      <c r="G9" s="579"/>
      <c r="J9" s="575"/>
      <c r="K9" s="575"/>
      <c r="L9" s="575"/>
      <c r="M9" s="575"/>
      <c r="N9" s="75"/>
      <c r="O9" s="575"/>
      <c r="P9" s="575"/>
      <c r="Q9" s="575"/>
      <c r="R9" s="575"/>
      <c r="S9" s="575"/>
      <c r="T9" s="575"/>
      <c r="U9" s="575"/>
      <c r="V9" s="575"/>
      <c r="W9" s="575"/>
      <c r="X9" s="575"/>
      <c r="Y9" s="76"/>
    </row>
    <row r="10" spans="1:27" ht="13.5" thickBot="1">
      <c r="A10" s="582"/>
      <c r="B10" s="585"/>
      <c r="C10" s="586"/>
      <c r="D10" s="589"/>
      <c r="E10" s="592"/>
      <c r="F10" s="81" t="s">
        <v>128</v>
      </c>
      <c r="G10" s="82" t="s">
        <v>128</v>
      </c>
      <c r="J10" s="575"/>
      <c r="K10" s="575"/>
      <c r="L10" s="575"/>
      <c r="M10" s="575"/>
      <c r="N10" s="75"/>
      <c r="O10" s="75"/>
      <c r="P10" s="83"/>
      <c r="Q10" s="83"/>
      <c r="R10" s="83"/>
      <c r="S10" s="83"/>
      <c r="T10" s="75"/>
      <c r="U10" s="76"/>
      <c r="V10" s="76"/>
      <c r="W10" s="76"/>
      <c r="X10" s="76"/>
      <c r="Y10" s="76"/>
    </row>
    <row r="11" spans="1:27" ht="20.25" customHeight="1">
      <c r="A11" s="84"/>
      <c r="B11" s="85"/>
      <c r="C11" s="86"/>
      <c r="D11" s="87"/>
      <c r="E11" s="88"/>
      <c r="F11" s="87"/>
      <c r="G11" s="89"/>
      <c r="J11" s="575"/>
      <c r="K11" s="575"/>
      <c r="L11" s="575"/>
      <c r="M11" s="575"/>
      <c r="N11" s="75"/>
      <c r="O11" s="90"/>
      <c r="P11" s="90"/>
      <c r="Q11" s="90"/>
      <c r="R11" s="90"/>
      <c r="S11" s="90"/>
      <c r="T11" s="90"/>
      <c r="U11" s="91"/>
      <c r="V11" s="91"/>
      <c r="W11" s="91"/>
      <c r="X11" s="91"/>
      <c r="Y11" s="91"/>
      <c r="Z11" s="92"/>
      <c r="AA11" s="93"/>
    </row>
    <row r="12" spans="1:27" ht="15">
      <c r="A12" s="94" t="s">
        <v>129</v>
      </c>
      <c r="B12" s="95" t="s">
        <v>130</v>
      </c>
      <c r="C12" s="96"/>
      <c r="D12" s="97"/>
      <c r="E12" s="98"/>
      <c r="F12" s="97"/>
      <c r="G12" s="99" t="e">
        <f>SUM(G13:G17)</f>
        <v>#REF!</v>
      </c>
      <c r="H12" s="100" t="e">
        <f>G12*1.3061</f>
        <v>#REF!</v>
      </c>
      <c r="J12" s="75"/>
      <c r="K12" s="75"/>
      <c r="L12" s="75"/>
      <c r="M12" s="75"/>
      <c r="N12" s="75"/>
      <c r="O12" s="75"/>
      <c r="P12" s="75"/>
      <c r="Q12" s="75"/>
      <c r="R12" s="75"/>
      <c r="S12" s="75"/>
      <c r="T12" s="75"/>
      <c r="U12" s="76"/>
      <c r="V12" s="76"/>
      <c r="W12" s="76"/>
      <c r="X12" s="76"/>
      <c r="Y12" s="76"/>
      <c r="AA12" s="101"/>
    </row>
    <row r="13" spans="1:27" ht="53.25" customHeight="1">
      <c r="A13" s="102" t="s">
        <v>131</v>
      </c>
      <c r="B13" s="103" t="s">
        <v>132</v>
      </c>
      <c r="C13" s="104" t="s">
        <v>133</v>
      </c>
      <c r="D13" s="105" t="s">
        <v>23</v>
      </c>
      <c r="E13" s="106">
        <f>48*0.5</f>
        <v>24</v>
      </c>
      <c r="F13" s="107" t="e">
        <f>'ADM-COMP'!H44</f>
        <v>#REF!</v>
      </c>
      <c r="G13" s="108" t="e">
        <f>ROUND(E13*F13,2)</f>
        <v>#REF!</v>
      </c>
      <c r="J13" s="75"/>
      <c r="K13" s="75"/>
      <c r="L13" s="75"/>
      <c r="M13" s="75"/>
      <c r="N13" s="75"/>
      <c r="O13" s="75"/>
      <c r="P13" s="109"/>
      <c r="Q13" s="110"/>
      <c r="R13" s="110"/>
      <c r="S13" s="110"/>
      <c r="T13" s="110"/>
      <c r="U13" s="593"/>
      <c r="V13" s="593"/>
      <c r="W13" s="593"/>
      <c r="X13" s="111">
        <f>ROUND(SUM(T13:W13),2)</f>
        <v>0</v>
      </c>
      <c r="Y13" s="112"/>
      <c r="Z13" s="100"/>
      <c r="AA13" s="113"/>
    </row>
    <row r="14" spans="1:27" ht="63.75">
      <c r="A14" s="102" t="s">
        <v>134</v>
      </c>
      <c r="B14" s="103" t="s">
        <v>135</v>
      </c>
      <c r="C14" s="104" t="s">
        <v>136</v>
      </c>
      <c r="D14" s="105" t="s">
        <v>23</v>
      </c>
      <c r="E14" s="106">
        <f>48*0.25</f>
        <v>12</v>
      </c>
      <c r="F14" s="114" t="e">
        <f>'ADM-COMP'!H89</f>
        <v>#REF!</v>
      </c>
      <c r="G14" s="108" t="e">
        <f>ROUND(E14*F14,2)</f>
        <v>#REF!</v>
      </c>
      <c r="J14" s="75"/>
      <c r="K14" s="75"/>
      <c r="L14" s="75"/>
      <c r="M14" s="75"/>
      <c r="N14" s="75"/>
      <c r="O14" s="75"/>
      <c r="P14" s="109"/>
      <c r="Q14" s="110"/>
      <c r="R14" s="110"/>
      <c r="S14" s="110"/>
      <c r="T14" s="110"/>
      <c r="U14" s="593"/>
      <c r="V14" s="593"/>
      <c r="W14" s="593"/>
      <c r="X14" s="111">
        <f>ROUND(SUM(T14:W14),2)</f>
        <v>0</v>
      </c>
      <c r="Y14" s="112"/>
      <c r="Z14" s="100"/>
      <c r="AA14" s="113"/>
    </row>
    <row r="15" spans="1:27" ht="15">
      <c r="A15" s="102" t="s">
        <v>137</v>
      </c>
      <c r="B15" s="103" t="s">
        <v>138</v>
      </c>
      <c r="C15" s="104" t="s">
        <v>139</v>
      </c>
      <c r="D15" s="105" t="s">
        <v>23</v>
      </c>
      <c r="E15" s="106">
        <v>48</v>
      </c>
      <c r="F15" s="114" t="e">
        <f>'ADM-COMP'!H190</f>
        <v>#REF!</v>
      </c>
      <c r="G15" s="108" t="e">
        <f>ROUND(E15*F15,2)</f>
        <v>#REF!</v>
      </c>
      <c r="J15" s="75"/>
      <c r="K15" s="75"/>
      <c r="L15" s="75"/>
      <c r="M15" s="75"/>
      <c r="N15" s="75"/>
      <c r="O15" s="75"/>
      <c r="P15" s="109"/>
      <c r="Q15" s="110"/>
      <c r="R15" s="110"/>
      <c r="S15" s="110"/>
      <c r="T15" s="110"/>
      <c r="U15" s="593"/>
      <c r="V15" s="593"/>
      <c r="W15" s="593"/>
      <c r="X15" s="111">
        <f>ROUND(SUM(T15:W15),2)</f>
        <v>0</v>
      </c>
      <c r="Y15" s="112"/>
      <c r="Z15" s="100"/>
      <c r="AA15" s="113"/>
    </row>
    <row r="16" spans="1:27" ht="53.25" customHeight="1">
      <c r="A16" s="102" t="s">
        <v>140</v>
      </c>
      <c r="B16" s="103" t="s">
        <v>141</v>
      </c>
      <c r="C16" s="104" t="s">
        <v>142</v>
      </c>
      <c r="D16" s="105" t="s">
        <v>23</v>
      </c>
      <c r="E16" s="106">
        <v>6.5</v>
      </c>
      <c r="F16" s="107" t="e">
        <f>'ADM-COMP'!H134</f>
        <v>#REF!</v>
      </c>
      <c r="G16" s="108" t="e">
        <f>ROUND(E16*F16,2)</f>
        <v>#REF!</v>
      </c>
      <c r="J16" s="75"/>
      <c r="K16" s="75"/>
      <c r="L16" s="75"/>
      <c r="M16" s="75"/>
      <c r="N16" s="75"/>
      <c r="O16" s="75"/>
      <c r="P16" s="109"/>
      <c r="Q16" s="110"/>
      <c r="R16" s="110"/>
      <c r="S16" s="110"/>
      <c r="T16" s="110"/>
      <c r="U16" s="593"/>
      <c r="V16" s="593"/>
      <c r="W16" s="593"/>
      <c r="X16" s="111">
        <f>ROUND(SUM(T16:W16),2)</f>
        <v>0</v>
      </c>
      <c r="Y16" s="112"/>
      <c r="Z16" s="100"/>
      <c r="AA16" s="113"/>
    </row>
    <row r="17" spans="1:26" ht="51" customHeight="1">
      <c r="A17" s="102" t="s">
        <v>143</v>
      </c>
      <c r="B17" s="103" t="s">
        <v>144</v>
      </c>
      <c r="C17" s="104" t="s">
        <v>145</v>
      </c>
      <c r="D17" s="105" t="s">
        <v>23</v>
      </c>
      <c r="E17" s="106">
        <v>48</v>
      </c>
      <c r="F17" s="114">
        <f>'COMP VIGIA'!O11</f>
        <v>4389.0409599999994</v>
      </c>
      <c r="G17" s="108">
        <f>ROUND(E17*F17,2)</f>
        <v>210673.97</v>
      </c>
      <c r="J17" s="575"/>
      <c r="K17" s="575"/>
      <c r="L17" s="575"/>
      <c r="M17" s="75"/>
      <c r="N17" s="75"/>
      <c r="O17" s="110"/>
      <c r="P17" s="109"/>
      <c r="Q17" s="109"/>
      <c r="R17" s="110"/>
      <c r="S17" s="110"/>
      <c r="T17" s="110"/>
      <c r="U17" s="593"/>
      <c r="V17" s="593"/>
      <c r="W17" s="593"/>
      <c r="X17" s="111"/>
      <c r="Y17" s="112"/>
      <c r="Z17" s="100"/>
    </row>
    <row r="18" spans="1:26">
      <c r="A18" s="94" t="s">
        <v>146</v>
      </c>
      <c r="B18" s="95" t="s">
        <v>147</v>
      </c>
      <c r="C18" s="96"/>
      <c r="D18" s="97"/>
      <c r="E18" s="98"/>
      <c r="F18" s="97"/>
      <c r="G18" s="99">
        <f>SUM(G19:G23)</f>
        <v>59364</v>
      </c>
    </row>
    <row r="19" spans="1:26" ht="15">
      <c r="A19" s="102" t="s">
        <v>148</v>
      </c>
      <c r="B19" s="103" t="s">
        <v>149</v>
      </c>
      <c r="C19" s="104" t="s">
        <v>150</v>
      </c>
      <c r="D19" s="105" t="s">
        <v>22</v>
      </c>
      <c r="E19" s="106">
        <v>1</v>
      </c>
      <c r="F19" s="115">
        <f>170+66*5</f>
        <v>500</v>
      </c>
      <c r="G19" s="108">
        <f>E19*F19</f>
        <v>500</v>
      </c>
      <c r="H19" s="100">
        <f>G18*1.3061</f>
        <v>77535.320399999997</v>
      </c>
      <c r="J19" s="116"/>
    </row>
    <row r="20" spans="1:26">
      <c r="A20" s="117" t="s">
        <v>151</v>
      </c>
      <c r="B20" s="118" t="s">
        <v>152</v>
      </c>
      <c r="C20" s="105" t="s">
        <v>153</v>
      </c>
      <c r="D20" s="119" t="s">
        <v>23</v>
      </c>
      <c r="E20" s="120">
        <v>48</v>
      </c>
      <c r="F20" s="121">
        <v>200</v>
      </c>
      <c r="G20" s="122">
        <f>E20*F20</f>
        <v>9600</v>
      </c>
    </row>
    <row r="21" spans="1:26" ht="27" customHeight="1">
      <c r="A21" s="117" t="s">
        <v>154</v>
      </c>
      <c r="B21" s="123" t="s">
        <v>155</v>
      </c>
      <c r="C21" s="104" t="s">
        <v>156</v>
      </c>
      <c r="D21" s="119" t="s">
        <v>22</v>
      </c>
      <c r="E21" s="106">
        <v>200</v>
      </c>
      <c r="F21" s="115">
        <v>6.32</v>
      </c>
      <c r="G21" s="122">
        <f>E21*F21</f>
        <v>1264</v>
      </c>
    </row>
    <row r="22" spans="1:26" ht="18.75" customHeight="1">
      <c r="A22" s="102" t="s">
        <v>157</v>
      </c>
      <c r="B22" s="124" t="s">
        <v>158</v>
      </c>
      <c r="C22" s="105" t="s">
        <v>153</v>
      </c>
      <c r="D22" s="105" t="s">
        <v>23</v>
      </c>
      <c r="E22" s="106">
        <v>48</v>
      </c>
      <c r="F22" s="115">
        <v>500</v>
      </c>
      <c r="G22" s="108">
        <f>E22*F22</f>
        <v>24000</v>
      </c>
    </row>
    <row r="23" spans="1:26" ht="13.5" thickBot="1">
      <c r="A23" s="102" t="s">
        <v>159</v>
      </c>
      <c r="B23" s="125" t="s">
        <v>160</v>
      </c>
      <c r="C23" s="105" t="s">
        <v>153</v>
      </c>
      <c r="D23" s="105" t="s">
        <v>23</v>
      </c>
      <c r="E23" s="106">
        <v>48</v>
      </c>
      <c r="F23" s="115">
        <v>500</v>
      </c>
      <c r="G23" s="108">
        <f>E23*F23</f>
        <v>24000</v>
      </c>
    </row>
    <row r="24" spans="1:26" ht="12.75" customHeight="1">
      <c r="A24" s="595" t="s">
        <v>161</v>
      </c>
      <c r="B24" s="596"/>
      <c r="C24" s="596"/>
      <c r="D24" s="596"/>
      <c r="E24" s="596"/>
      <c r="F24" s="596"/>
      <c r="G24" s="126" t="e">
        <f>G12+G18</f>
        <v>#REF!</v>
      </c>
    </row>
    <row r="25" spans="1:26">
      <c r="S25" s="492"/>
    </row>
    <row r="26" spans="1:26">
      <c r="F26" s="127"/>
      <c r="G26" s="127"/>
      <c r="O26" s="597"/>
      <c r="S26" s="492"/>
      <c r="T26" s="116"/>
    </row>
    <row r="27" spans="1:26">
      <c r="G27" s="127"/>
      <c r="O27" s="597"/>
      <c r="P27" s="492"/>
      <c r="Q27" s="128"/>
      <c r="R27" s="492"/>
      <c r="S27" s="492"/>
      <c r="T27" s="116"/>
    </row>
    <row r="28" spans="1:26" ht="12.75" customHeight="1">
      <c r="G28" s="127"/>
      <c r="O28" s="597"/>
      <c r="P28" s="492"/>
      <c r="Q28" s="128"/>
      <c r="R28" s="492"/>
      <c r="S28" s="492"/>
      <c r="T28" s="492"/>
      <c r="U28" s="492"/>
      <c r="V28" s="492"/>
      <c r="W28" s="492"/>
      <c r="X28" s="492"/>
    </row>
    <row r="29" spans="1:26" ht="12.75" customHeight="1">
      <c r="G29" s="127"/>
      <c r="O29" s="597"/>
      <c r="P29" s="492"/>
      <c r="Q29" s="128"/>
      <c r="R29" s="492"/>
      <c r="S29" s="492"/>
      <c r="T29" s="492"/>
      <c r="U29" s="492"/>
      <c r="V29" s="492"/>
      <c r="W29" s="492"/>
      <c r="X29" s="492"/>
    </row>
    <row r="30" spans="1:26" ht="57.75" customHeight="1">
      <c r="J30" s="492"/>
      <c r="K30" s="492"/>
      <c r="L30" s="492"/>
      <c r="M30" s="492"/>
      <c r="N30" s="116"/>
      <c r="O30" s="129"/>
      <c r="P30" s="129"/>
      <c r="Q30" s="129"/>
      <c r="R30" s="130"/>
      <c r="S30" s="130"/>
      <c r="T30" s="130"/>
      <c r="U30" s="594"/>
      <c r="V30" s="594"/>
      <c r="W30" s="594"/>
    </row>
    <row r="31" spans="1:26" ht="46.5" customHeight="1">
      <c r="J31" s="492"/>
      <c r="K31" s="492"/>
      <c r="L31" s="492"/>
      <c r="M31" s="492"/>
      <c r="O31" s="129"/>
      <c r="P31" s="129"/>
      <c r="Q31" s="129"/>
      <c r="R31" s="130"/>
    </row>
    <row r="32" spans="1:26" ht="33" customHeight="1">
      <c r="J32" s="492"/>
      <c r="K32" s="492"/>
      <c r="L32" s="492"/>
      <c r="M32" s="492"/>
      <c r="N32" s="116"/>
      <c r="O32" s="129"/>
      <c r="P32" s="129"/>
      <c r="Q32" s="129"/>
      <c r="R32" s="130"/>
      <c r="S32" s="130"/>
      <c r="T32" s="130"/>
      <c r="U32" s="594"/>
      <c r="V32" s="594"/>
      <c r="W32" s="594"/>
    </row>
    <row r="33" spans="15:15">
      <c r="O33" s="129"/>
    </row>
    <row r="34" spans="15:15">
      <c r="O34" s="129"/>
    </row>
    <row r="35" spans="15:15">
      <c r="O35" s="129"/>
    </row>
  </sheetData>
  <mergeCells count="45">
    <mergeCell ref="J31:M31"/>
    <mergeCell ref="J32:M32"/>
    <mergeCell ref="U32:W32"/>
    <mergeCell ref="T28:T29"/>
    <mergeCell ref="U28:U29"/>
    <mergeCell ref="V28:V29"/>
    <mergeCell ref="W28:W29"/>
    <mergeCell ref="X28:X29"/>
    <mergeCell ref="J30:M30"/>
    <mergeCell ref="U30:W30"/>
    <mergeCell ref="A24:F24"/>
    <mergeCell ref="S25:S26"/>
    <mergeCell ref="O26:O29"/>
    <mergeCell ref="P27:P29"/>
    <mergeCell ref="R27:R29"/>
    <mergeCell ref="S27:S29"/>
    <mergeCell ref="U13:W13"/>
    <mergeCell ref="U14:W14"/>
    <mergeCell ref="U15:W15"/>
    <mergeCell ref="U16:W16"/>
    <mergeCell ref="J17:L17"/>
    <mergeCell ref="U17:W17"/>
    <mergeCell ref="T8:T9"/>
    <mergeCell ref="U8:U9"/>
    <mergeCell ref="V8:V9"/>
    <mergeCell ref="W8:W9"/>
    <mergeCell ref="X8:X9"/>
    <mergeCell ref="P7:P9"/>
    <mergeCell ref="Q7:Q9"/>
    <mergeCell ref="R7:R9"/>
    <mergeCell ref="S7:S9"/>
    <mergeCell ref="O6:O9"/>
    <mergeCell ref="F8:F9"/>
    <mergeCell ref="B1:E1"/>
    <mergeCell ref="B2:F4"/>
    <mergeCell ref="A5:G5"/>
    <mergeCell ref="J5:M9"/>
    <mergeCell ref="A7:F7"/>
    <mergeCell ref="G8:G9"/>
    <mergeCell ref="A8:A10"/>
    <mergeCell ref="B8:B10"/>
    <mergeCell ref="C8:C10"/>
    <mergeCell ref="D8:D10"/>
    <mergeCell ref="E8:E10"/>
    <mergeCell ref="J10:M11"/>
  </mergeCell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oddFooter>&amp;R
MÁRCIA ELIANE DAN  ENGª CIVIL  CREA-ES 4876/D
DAN ENGENHARIA PROJETOS &amp; CONSULTORIA LTDA</oddFooter>
  </headerFooter>
  <drawing r:id="rId2"/>
</worksheet>
</file>

<file path=xl/worksheets/sheet15.xml><?xml version="1.0" encoding="utf-8"?>
<worksheet xmlns="http://schemas.openxmlformats.org/spreadsheetml/2006/main" xmlns:r="http://schemas.openxmlformats.org/officeDocument/2006/relationships">
  <dimension ref="A1:L191"/>
  <sheetViews>
    <sheetView view="pageBreakPreview" zoomScale="85" zoomScaleNormal="85" zoomScaleSheetLayoutView="85" workbookViewId="0">
      <selection activeCell="B15" sqref="B15:B16"/>
    </sheetView>
  </sheetViews>
  <sheetFormatPr defaultRowHeight="12.75"/>
  <cols>
    <col min="1" max="1" width="43.5703125" style="34" bestFit="1" customWidth="1"/>
    <col min="2" max="2" width="9.140625" style="34"/>
    <col min="3" max="3" width="11.85546875" style="34" customWidth="1"/>
    <col min="4" max="4" width="12.7109375" style="34" customWidth="1"/>
    <col min="5" max="5" width="9.140625" style="34"/>
    <col min="6" max="6" width="11.140625" style="34" customWidth="1"/>
    <col min="7" max="7" width="13.5703125" style="34" customWidth="1"/>
    <col min="8" max="8" width="10.85546875" style="34" customWidth="1"/>
    <col min="9" max="11" width="9.140625" style="34"/>
    <col min="12" max="12" width="11.5703125" style="34" bestFit="1" customWidth="1"/>
    <col min="13" max="256" width="9.140625" style="34"/>
    <col min="257" max="257" width="43.5703125" style="34" bestFit="1" customWidth="1"/>
    <col min="258" max="258" width="9.140625" style="34"/>
    <col min="259" max="259" width="11.85546875" style="34" customWidth="1"/>
    <col min="260" max="260" width="12.7109375" style="34" customWidth="1"/>
    <col min="261" max="261" width="9.140625" style="34"/>
    <col min="262" max="262" width="11.140625" style="34" customWidth="1"/>
    <col min="263" max="263" width="13.5703125" style="34" customWidth="1"/>
    <col min="264" max="264" width="10.85546875" style="34" customWidth="1"/>
    <col min="265" max="267" width="9.140625" style="34"/>
    <col min="268" max="268" width="11.5703125" style="34" bestFit="1" customWidth="1"/>
    <col min="269" max="512" width="9.140625" style="34"/>
    <col min="513" max="513" width="43.5703125" style="34" bestFit="1" customWidth="1"/>
    <col min="514" max="514" width="9.140625" style="34"/>
    <col min="515" max="515" width="11.85546875" style="34" customWidth="1"/>
    <col min="516" max="516" width="12.7109375" style="34" customWidth="1"/>
    <col min="517" max="517" width="9.140625" style="34"/>
    <col min="518" max="518" width="11.140625" style="34" customWidth="1"/>
    <col min="519" max="519" width="13.5703125" style="34" customWidth="1"/>
    <col min="520" max="520" width="10.85546875" style="34" customWidth="1"/>
    <col min="521" max="523" width="9.140625" style="34"/>
    <col min="524" max="524" width="11.5703125" style="34" bestFit="1" customWidth="1"/>
    <col min="525" max="768" width="9.140625" style="34"/>
    <col min="769" max="769" width="43.5703125" style="34" bestFit="1" customWidth="1"/>
    <col min="770" max="770" width="9.140625" style="34"/>
    <col min="771" max="771" width="11.85546875" style="34" customWidth="1"/>
    <col min="772" max="772" width="12.7109375" style="34" customWidth="1"/>
    <col min="773" max="773" width="9.140625" style="34"/>
    <col min="774" max="774" width="11.140625" style="34" customWidth="1"/>
    <col min="775" max="775" width="13.5703125" style="34" customWidth="1"/>
    <col min="776" max="776" width="10.85546875" style="34" customWidth="1"/>
    <col min="777" max="779" width="9.140625" style="34"/>
    <col min="780" max="780" width="11.5703125" style="34" bestFit="1" customWidth="1"/>
    <col min="781" max="1024" width="9.140625" style="34"/>
    <col min="1025" max="1025" width="43.5703125" style="34" bestFit="1" customWidth="1"/>
    <col min="1026" max="1026" width="9.140625" style="34"/>
    <col min="1027" max="1027" width="11.85546875" style="34" customWidth="1"/>
    <col min="1028" max="1028" width="12.7109375" style="34" customWidth="1"/>
    <col min="1029" max="1029" width="9.140625" style="34"/>
    <col min="1030" max="1030" width="11.140625" style="34" customWidth="1"/>
    <col min="1031" max="1031" width="13.5703125" style="34" customWidth="1"/>
    <col min="1032" max="1032" width="10.85546875" style="34" customWidth="1"/>
    <col min="1033" max="1035" width="9.140625" style="34"/>
    <col min="1036" max="1036" width="11.5703125" style="34" bestFit="1" customWidth="1"/>
    <col min="1037" max="1280" width="9.140625" style="34"/>
    <col min="1281" max="1281" width="43.5703125" style="34" bestFit="1" customWidth="1"/>
    <col min="1282" max="1282" width="9.140625" style="34"/>
    <col min="1283" max="1283" width="11.85546875" style="34" customWidth="1"/>
    <col min="1284" max="1284" width="12.7109375" style="34" customWidth="1"/>
    <col min="1285" max="1285" width="9.140625" style="34"/>
    <col min="1286" max="1286" width="11.140625" style="34" customWidth="1"/>
    <col min="1287" max="1287" width="13.5703125" style="34" customWidth="1"/>
    <col min="1288" max="1288" width="10.85546875" style="34" customWidth="1"/>
    <col min="1289" max="1291" width="9.140625" style="34"/>
    <col min="1292" max="1292" width="11.5703125" style="34" bestFit="1" customWidth="1"/>
    <col min="1293" max="1536" width="9.140625" style="34"/>
    <col min="1537" max="1537" width="43.5703125" style="34" bestFit="1" customWidth="1"/>
    <col min="1538" max="1538" width="9.140625" style="34"/>
    <col min="1539" max="1539" width="11.85546875" style="34" customWidth="1"/>
    <col min="1540" max="1540" width="12.7109375" style="34" customWidth="1"/>
    <col min="1541" max="1541" width="9.140625" style="34"/>
    <col min="1542" max="1542" width="11.140625" style="34" customWidth="1"/>
    <col min="1543" max="1543" width="13.5703125" style="34" customWidth="1"/>
    <col min="1544" max="1544" width="10.85546875" style="34" customWidth="1"/>
    <col min="1545" max="1547" width="9.140625" style="34"/>
    <col min="1548" max="1548" width="11.5703125" style="34" bestFit="1" customWidth="1"/>
    <col min="1549" max="1792" width="9.140625" style="34"/>
    <col min="1793" max="1793" width="43.5703125" style="34" bestFit="1" customWidth="1"/>
    <col min="1794" max="1794" width="9.140625" style="34"/>
    <col min="1795" max="1795" width="11.85546875" style="34" customWidth="1"/>
    <col min="1796" max="1796" width="12.7109375" style="34" customWidth="1"/>
    <col min="1797" max="1797" width="9.140625" style="34"/>
    <col min="1798" max="1798" width="11.140625" style="34" customWidth="1"/>
    <col min="1799" max="1799" width="13.5703125" style="34" customWidth="1"/>
    <col min="1800" max="1800" width="10.85546875" style="34" customWidth="1"/>
    <col min="1801" max="1803" width="9.140625" style="34"/>
    <col min="1804" max="1804" width="11.5703125" style="34" bestFit="1" customWidth="1"/>
    <col min="1805" max="2048" width="9.140625" style="34"/>
    <col min="2049" max="2049" width="43.5703125" style="34" bestFit="1" customWidth="1"/>
    <col min="2050" max="2050" width="9.140625" style="34"/>
    <col min="2051" max="2051" width="11.85546875" style="34" customWidth="1"/>
    <col min="2052" max="2052" width="12.7109375" style="34" customWidth="1"/>
    <col min="2053" max="2053" width="9.140625" style="34"/>
    <col min="2054" max="2054" width="11.140625" style="34" customWidth="1"/>
    <col min="2055" max="2055" width="13.5703125" style="34" customWidth="1"/>
    <col min="2056" max="2056" width="10.85546875" style="34" customWidth="1"/>
    <col min="2057" max="2059" width="9.140625" style="34"/>
    <col min="2060" max="2060" width="11.5703125" style="34" bestFit="1" customWidth="1"/>
    <col min="2061" max="2304" width="9.140625" style="34"/>
    <col min="2305" max="2305" width="43.5703125" style="34" bestFit="1" customWidth="1"/>
    <col min="2306" max="2306" width="9.140625" style="34"/>
    <col min="2307" max="2307" width="11.85546875" style="34" customWidth="1"/>
    <col min="2308" max="2308" width="12.7109375" style="34" customWidth="1"/>
    <col min="2309" max="2309" width="9.140625" style="34"/>
    <col min="2310" max="2310" width="11.140625" style="34" customWidth="1"/>
    <col min="2311" max="2311" width="13.5703125" style="34" customWidth="1"/>
    <col min="2312" max="2312" width="10.85546875" style="34" customWidth="1"/>
    <col min="2313" max="2315" width="9.140625" style="34"/>
    <col min="2316" max="2316" width="11.5703125" style="34" bestFit="1" customWidth="1"/>
    <col min="2317" max="2560" width="9.140625" style="34"/>
    <col min="2561" max="2561" width="43.5703125" style="34" bestFit="1" customWidth="1"/>
    <col min="2562" max="2562" width="9.140625" style="34"/>
    <col min="2563" max="2563" width="11.85546875" style="34" customWidth="1"/>
    <col min="2564" max="2564" width="12.7109375" style="34" customWidth="1"/>
    <col min="2565" max="2565" width="9.140625" style="34"/>
    <col min="2566" max="2566" width="11.140625" style="34" customWidth="1"/>
    <col min="2567" max="2567" width="13.5703125" style="34" customWidth="1"/>
    <col min="2568" max="2568" width="10.85546875" style="34" customWidth="1"/>
    <col min="2569" max="2571" width="9.140625" style="34"/>
    <col min="2572" max="2572" width="11.5703125" style="34" bestFit="1" customWidth="1"/>
    <col min="2573" max="2816" width="9.140625" style="34"/>
    <col min="2817" max="2817" width="43.5703125" style="34" bestFit="1" customWidth="1"/>
    <col min="2818" max="2818" width="9.140625" style="34"/>
    <col min="2819" max="2819" width="11.85546875" style="34" customWidth="1"/>
    <col min="2820" max="2820" width="12.7109375" style="34" customWidth="1"/>
    <col min="2821" max="2821" width="9.140625" style="34"/>
    <col min="2822" max="2822" width="11.140625" style="34" customWidth="1"/>
    <col min="2823" max="2823" width="13.5703125" style="34" customWidth="1"/>
    <col min="2824" max="2824" width="10.85546875" style="34" customWidth="1"/>
    <col min="2825" max="2827" width="9.140625" style="34"/>
    <col min="2828" max="2828" width="11.5703125" style="34" bestFit="1" customWidth="1"/>
    <col min="2829" max="3072" width="9.140625" style="34"/>
    <col min="3073" max="3073" width="43.5703125" style="34" bestFit="1" customWidth="1"/>
    <col min="3074" max="3074" width="9.140625" style="34"/>
    <col min="3075" max="3075" width="11.85546875" style="34" customWidth="1"/>
    <col min="3076" max="3076" width="12.7109375" style="34" customWidth="1"/>
    <col min="3077" max="3077" width="9.140625" style="34"/>
    <col min="3078" max="3078" width="11.140625" style="34" customWidth="1"/>
    <col min="3079" max="3079" width="13.5703125" style="34" customWidth="1"/>
    <col min="3080" max="3080" width="10.85546875" style="34" customWidth="1"/>
    <col min="3081" max="3083" width="9.140625" style="34"/>
    <col min="3084" max="3084" width="11.5703125" style="34" bestFit="1" customWidth="1"/>
    <col min="3085" max="3328" width="9.140625" style="34"/>
    <col min="3329" max="3329" width="43.5703125" style="34" bestFit="1" customWidth="1"/>
    <col min="3330" max="3330" width="9.140625" style="34"/>
    <col min="3331" max="3331" width="11.85546875" style="34" customWidth="1"/>
    <col min="3332" max="3332" width="12.7109375" style="34" customWidth="1"/>
    <col min="3333" max="3333" width="9.140625" style="34"/>
    <col min="3334" max="3334" width="11.140625" style="34" customWidth="1"/>
    <col min="3335" max="3335" width="13.5703125" style="34" customWidth="1"/>
    <col min="3336" max="3336" width="10.85546875" style="34" customWidth="1"/>
    <col min="3337" max="3339" width="9.140625" style="34"/>
    <col min="3340" max="3340" width="11.5703125" style="34" bestFit="1" customWidth="1"/>
    <col min="3341" max="3584" width="9.140625" style="34"/>
    <col min="3585" max="3585" width="43.5703125" style="34" bestFit="1" customWidth="1"/>
    <col min="3586" max="3586" width="9.140625" style="34"/>
    <col min="3587" max="3587" width="11.85546875" style="34" customWidth="1"/>
    <col min="3588" max="3588" width="12.7109375" style="34" customWidth="1"/>
    <col min="3589" max="3589" width="9.140625" style="34"/>
    <col min="3590" max="3590" width="11.140625" style="34" customWidth="1"/>
    <col min="3591" max="3591" width="13.5703125" style="34" customWidth="1"/>
    <col min="3592" max="3592" width="10.85546875" style="34" customWidth="1"/>
    <col min="3593" max="3595" width="9.140625" style="34"/>
    <col min="3596" max="3596" width="11.5703125" style="34" bestFit="1" customWidth="1"/>
    <col min="3597" max="3840" width="9.140625" style="34"/>
    <col min="3841" max="3841" width="43.5703125" style="34" bestFit="1" customWidth="1"/>
    <col min="3842" max="3842" width="9.140625" style="34"/>
    <col min="3843" max="3843" width="11.85546875" style="34" customWidth="1"/>
    <col min="3844" max="3844" width="12.7109375" style="34" customWidth="1"/>
    <col min="3845" max="3845" width="9.140625" style="34"/>
    <col min="3846" max="3846" width="11.140625" style="34" customWidth="1"/>
    <col min="3847" max="3847" width="13.5703125" style="34" customWidth="1"/>
    <col min="3848" max="3848" width="10.85546875" style="34" customWidth="1"/>
    <col min="3849" max="3851" width="9.140625" style="34"/>
    <col min="3852" max="3852" width="11.5703125" style="34" bestFit="1" customWidth="1"/>
    <col min="3853" max="4096" width="9.140625" style="34"/>
    <col min="4097" max="4097" width="43.5703125" style="34" bestFit="1" customWidth="1"/>
    <col min="4098" max="4098" width="9.140625" style="34"/>
    <col min="4099" max="4099" width="11.85546875" style="34" customWidth="1"/>
    <col min="4100" max="4100" width="12.7109375" style="34" customWidth="1"/>
    <col min="4101" max="4101" width="9.140625" style="34"/>
    <col min="4102" max="4102" width="11.140625" style="34" customWidth="1"/>
    <col min="4103" max="4103" width="13.5703125" style="34" customWidth="1"/>
    <col min="4104" max="4104" width="10.85546875" style="34" customWidth="1"/>
    <col min="4105" max="4107" width="9.140625" style="34"/>
    <col min="4108" max="4108" width="11.5703125" style="34" bestFit="1" customWidth="1"/>
    <col min="4109" max="4352" width="9.140625" style="34"/>
    <col min="4353" max="4353" width="43.5703125" style="34" bestFit="1" customWidth="1"/>
    <col min="4354" max="4354" width="9.140625" style="34"/>
    <col min="4355" max="4355" width="11.85546875" style="34" customWidth="1"/>
    <col min="4356" max="4356" width="12.7109375" style="34" customWidth="1"/>
    <col min="4357" max="4357" width="9.140625" style="34"/>
    <col min="4358" max="4358" width="11.140625" style="34" customWidth="1"/>
    <col min="4359" max="4359" width="13.5703125" style="34" customWidth="1"/>
    <col min="4360" max="4360" width="10.85546875" style="34" customWidth="1"/>
    <col min="4361" max="4363" width="9.140625" style="34"/>
    <col min="4364" max="4364" width="11.5703125" style="34" bestFit="1" customWidth="1"/>
    <col min="4365" max="4608" width="9.140625" style="34"/>
    <col min="4609" max="4609" width="43.5703125" style="34" bestFit="1" customWidth="1"/>
    <col min="4610" max="4610" width="9.140625" style="34"/>
    <col min="4611" max="4611" width="11.85546875" style="34" customWidth="1"/>
    <col min="4612" max="4612" width="12.7109375" style="34" customWidth="1"/>
    <col min="4613" max="4613" width="9.140625" style="34"/>
    <col min="4614" max="4614" width="11.140625" style="34" customWidth="1"/>
    <col min="4615" max="4615" width="13.5703125" style="34" customWidth="1"/>
    <col min="4616" max="4616" width="10.85546875" style="34" customWidth="1"/>
    <col min="4617" max="4619" width="9.140625" style="34"/>
    <col min="4620" max="4620" width="11.5703125" style="34" bestFit="1" customWidth="1"/>
    <col min="4621" max="4864" width="9.140625" style="34"/>
    <col min="4865" max="4865" width="43.5703125" style="34" bestFit="1" customWidth="1"/>
    <col min="4866" max="4866" width="9.140625" style="34"/>
    <col min="4867" max="4867" width="11.85546875" style="34" customWidth="1"/>
    <col min="4868" max="4868" width="12.7109375" style="34" customWidth="1"/>
    <col min="4869" max="4869" width="9.140625" style="34"/>
    <col min="4870" max="4870" width="11.140625" style="34" customWidth="1"/>
    <col min="4871" max="4871" width="13.5703125" style="34" customWidth="1"/>
    <col min="4872" max="4872" width="10.85546875" style="34" customWidth="1"/>
    <col min="4873" max="4875" width="9.140625" style="34"/>
    <col min="4876" max="4876" width="11.5703125" style="34" bestFit="1" customWidth="1"/>
    <col min="4877" max="5120" width="9.140625" style="34"/>
    <col min="5121" max="5121" width="43.5703125" style="34" bestFit="1" customWidth="1"/>
    <col min="5122" max="5122" width="9.140625" style="34"/>
    <col min="5123" max="5123" width="11.85546875" style="34" customWidth="1"/>
    <col min="5124" max="5124" width="12.7109375" style="34" customWidth="1"/>
    <col min="5125" max="5125" width="9.140625" style="34"/>
    <col min="5126" max="5126" width="11.140625" style="34" customWidth="1"/>
    <col min="5127" max="5127" width="13.5703125" style="34" customWidth="1"/>
    <col min="5128" max="5128" width="10.85546875" style="34" customWidth="1"/>
    <col min="5129" max="5131" width="9.140625" style="34"/>
    <col min="5132" max="5132" width="11.5703125" style="34" bestFit="1" customWidth="1"/>
    <col min="5133" max="5376" width="9.140625" style="34"/>
    <col min="5377" max="5377" width="43.5703125" style="34" bestFit="1" customWidth="1"/>
    <col min="5378" max="5378" width="9.140625" style="34"/>
    <col min="5379" max="5379" width="11.85546875" style="34" customWidth="1"/>
    <col min="5380" max="5380" width="12.7109375" style="34" customWidth="1"/>
    <col min="5381" max="5381" width="9.140625" style="34"/>
    <col min="5382" max="5382" width="11.140625" style="34" customWidth="1"/>
    <col min="5383" max="5383" width="13.5703125" style="34" customWidth="1"/>
    <col min="5384" max="5384" width="10.85546875" style="34" customWidth="1"/>
    <col min="5385" max="5387" width="9.140625" style="34"/>
    <col min="5388" max="5388" width="11.5703125" style="34" bestFit="1" customWidth="1"/>
    <col min="5389" max="5632" width="9.140625" style="34"/>
    <col min="5633" max="5633" width="43.5703125" style="34" bestFit="1" customWidth="1"/>
    <col min="5634" max="5634" width="9.140625" style="34"/>
    <col min="5635" max="5635" width="11.85546875" style="34" customWidth="1"/>
    <col min="5636" max="5636" width="12.7109375" style="34" customWidth="1"/>
    <col min="5637" max="5637" width="9.140625" style="34"/>
    <col min="5638" max="5638" width="11.140625" style="34" customWidth="1"/>
    <col min="5639" max="5639" width="13.5703125" style="34" customWidth="1"/>
    <col min="5640" max="5640" width="10.85546875" style="34" customWidth="1"/>
    <col min="5641" max="5643" width="9.140625" style="34"/>
    <col min="5644" max="5644" width="11.5703125" style="34" bestFit="1" customWidth="1"/>
    <col min="5645" max="5888" width="9.140625" style="34"/>
    <col min="5889" max="5889" width="43.5703125" style="34" bestFit="1" customWidth="1"/>
    <col min="5890" max="5890" width="9.140625" style="34"/>
    <col min="5891" max="5891" width="11.85546875" style="34" customWidth="1"/>
    <col min="5892" max="5892" width="12.7109375" style="34" customWidth="1"/>
    <col min="5893" max="5893" width="9.140625" style="34"/>
    <col min="5894" max="5894" width="11.140625" style="34" customWidth="1"/>
    <col min="5895" max="5895" width="13.5703125" style="34" customWidth="1"/>
    <col min="5896" max="5896" width="10.85546875" style="34" customWidth="1"/>
    <col min="5897" max="5899" width="9.140625" style="34"/>
    <col min="5900" max="5900" width="11.5703125" style="34" bestFit="1" customWidth="1"/>
    <col min="5901" max="6144" width="9.140625" style="34"/>
    <col min="6145" max="6145" width="43.5703125" style="34" bestFit="1" customWidth="1"/>
    <col min="6146" max="6146" width="9.140625" style="34"/>
    <col min="6147" max="6147" width="11.85546875" style="34" customWidth="1"/>
    <col min="6148" max="6148" width="12.7109375" style="34" customWidth="1"/>
    <col min="6149" max="6149" width="9.140625" style="34"/>
    <col min="6150" max="6150" width="11.140625" style="34" customWidth="1"/>
    <col min="6151" max="6151" width="13.5703125" style="34" customWidth="1"/>
    <col min="6152" max="6152" width="10.85546875" style="34" customWidth="1"/>
    <col min="6153" max="6155" width="9.140625" style="34"/>
    <col min="6156" max="6156" width="11.5703125" style="34" bestFit="1" customWidth="1"/>
    <col min="6157" max="6400" width="9.140625" style="34"/>
    <col min="6401" max="6401" width="43.5703125" style="34" bestFit="1" customWidth="1"/>
    <col min="6402" max="6402" width="9.140625" style="34"/>
    <col min="6403" max="6403" width="11.85546875" style="34" customWidth="1"/>
    <col min="6404" max="6404" width="12.7109375" style="34" customWidth="1"/>
    <col min="6405" max="6405" width="9.140625" style="34"/>
    <col min="6406" max="6406" width="11.140625" style="34" customWidth="1"/>
    <col min="6407" max="6407" width="13.5703125" style="34" customWidth="1"/>
    <col min="6408" max="6408" width="10.85546875" style="34" customWidth="1"/>
    <col min="6409" max="6411" width="9.140625" style="34"/>
    <col min="6412" max="6412" width="11.5703125" style="34" bestFit="1" customWidth="1"/>
    <col min="6413" max="6656" width="9.140625" style="34"/>
    <col min="6657" max="6657" width="43.5703125" style="34" bestFit="1" customWidth="1"/>
    <col min="6658" max="6658" width="9.140625" style="34"/>
    <col min="6659" max="6659" width="11.85546875" style="34" customWidth="1"/>
    <col min="6660" max="6660" width="12.7109375" style="34" customWidth="1"/>
    <col min="6661" max="6661" width="9.140625" style="34"/>
    <col min="6662" max="6662" width="11.140625" style="34" customWidth="1"/>
    <col min="6663" max="6663" width="13.5703125" style="34" customWidth="1"/>
    <col min="6664" max="6664" width="10.85546875" style="34" customWidth="1"/>
    <col min="6665" max="6667" width="9.140625" style="34"/>
    <col min="6668" max="6668" width="11.5703125" style="34" bestFit="1" customWidth="1"/>
    <col min="6669" max="6912" width="9.140625" style="34"/>
    <col min="6913" max="6913" width="43.5703125" style="34" bestFit="1" customWidth="1"/>
    <col min="6914" max="6914" width="9.140625" style="34"/>
    <col min="6915" max="6915" width="11.85546875" style="34" customWidth="1"/>
    <col min="6916" max="6916" width="12.7109375" style="34" customWidth="1"/>
    <col min="6917" max="6917" width="9.140625" style="34"/>
    <col min="6918" max="6918" width="11.140625" style="34" customWidth="1"/>
    <col min="6919" max="6919" width="13.5703125" style="34" customWidth="1"/>
    <col min="6920" max="6920" width="10.85546875" style="34" customWidth="1"/>
    <col min="6921" max="6923" width="9.140625" style="34"/>
    <col min="6924" max="6924" width="11.5703125" style="34" bestFit="1" customWidth="1"/>
    <col min="6925" max="7168" width="9.140625" style="34"/>
    <col min="7169" max="7169" width="43.5703125" style="34" bestFit="1" customWidth="1"/>
    <col min="7170" max="7170" width="9.140625" style="34"/>
    <col min="7171" max="7171" width="11.85546875" style="34" customWidth="1"/>
    <col min="7172" max="7172" width="12.7109375" style="34" customWidth="1"/>
    <col min="7173" max="7173" width="9.140625" style="34"/>
    <col min="7174" max="7174" width="11.140625" style="34" customWidth="1"/>
    <col min="7175" max="7175" width="13.5703125" style="34" customWidth="1"/>
    <col min="7176" max="7176" width="10.85546875" style="34" customWidth="1"/>
    <col min="7177" max="7179" width="9.140625" style="34"/>
    <col min="7180" max="7180" width="11.5703125" style="34" bestFit="1" customWidth="1"/>
    <col min="7181" max="7424" width="9.140625" style="34"/>
    <col min="7425" max="7425" width="43.5703125" style="34" bestFit="1" customWidth="1"/>
    <col min="7426" max="7426" width="9.140625" style="34"/>
    <col min="7427" max="7427" width="11.85546875" style="34" customWidth="1"/>
    <col min="7428" max="7428" width="12.7109375" style="34" customWidth="1"/>
    <col min="7429" max="7429" width="9.140625" style="34"/>
    <col min="7430" max="7430" width="11.140625" style="34" customWidth="1"/>
    <col min="7431" max="7431" width="13.5703125" style="34" customWidth="1"/>
    <col min="7432" max="7432" width="10.85546875" style="34" customWidth="1"/>
    <col min="7433" max="7435" width="9.140625" style="34"/>
    <col min="7436" max="7436" width="11.5703125" style="34" bestFit="1" customWidth="1"/>
    <col min="7437" max="7680" width="9.140625" style="34"/>
    <col min="7681" max="7681" width="43.5703125" style="34" bestFit="1" customWidth="1"/>
    <col min="7682" max="7682" width="9.140625" style="34"/>
    <col min="7683" max="7683" width="11.85546875" style="34" customWidth="1"/>
    <col min="7684" max="7684" width="12.7109375" style="34" customWidth="1"/>
    <col min="7685" max="7685" width="9.140625" style="34"/>
    <col min="7686" max="7686" width="11.140625" style="34" customWidth="1"/>
    <col min="7687" max="7687" width="13.5703125" style="34" customWidth="1"/>
    <col min="7688" max="7688" width="10.85546875" style="34" customWidth="1"/>
    <col min="7689" max="7691" width="9.140625" style="34"/>
    <col min="7692" max="7692" width="11.5703125" style="34" bestFit="1" customWidth="1"/>
    <col min="7693" max="7936" width="9.140625" style="34"/>
    <col min="7937" max="7937" width="43.5703125" style="34" bestFit="1" customWidth="1"/>
    <col min="7938" max="7938" width="9.140625" style="34"/>
    <col min="7939" max="7939" width="11.85546875" style="34" customWidth="1"/>
    <col min="7940" max="7940" width="12.7109375" style="34" customWidth="1"/>
    <col min="7941" max="7941" width="9.140625" style="34"/>
    <col min="7942" max="7942" width="11.140625" style="34" customWidth="1"/>
    <col min="7943" max="7943" width="13.5703125" style="34" customWidth="1"/>
    <col min="7944" max="7944" width="10.85546875" style="34" customWidth="1"/>
    <col min="7945" max="7947" width="9.140625" style="34"/>
    <col min="7948" max="7948" width="11.5703125" style="34" bestFit="1" customWidth="1"/>
    <col min="7949" max="8192" width="9.140625" style="34"/>
    <col min="8193" max="8193" width="43.5703125" style="34" bestFit="1" customWidth="1"/>
    <col min="8194" max="8194" width="9.140625" style="34"/>
    <col min="8195" max="8195" width="11.85546875" style="34" customWidth="1"/>
    <col min="8196" max="8196" width="12.7109375" style="34" customWidth="1"/>
    <col min="8197" max="8197" width="9.140625" style="34"/>
    <col min="8198" max="8198" width="11.140625" style="34" customWidth="1"/>
    <col min="8199" max="8199" width="13.5703125" style="34" customWidth="1"/>
    <col min="8200" max="8200" width="10.85546875" style="34" customWidth="1"/>
    <col min="8201" max="8203" width="9.140625" style="34"/>
    <col min="8204" max="8204" width="11.5703125" style="34" bestFit="1" customWidth="1"/>
    <col min="8205" max="8448" width="9.140625" style="34"/>
    <col min="8449" max="8449" width="43.5703125" style="34" bestFit="1" customWidth="1"/>
    <col min="8450" max="8450" width="9.140625" style="34"/>
    <col min="8451" max="8451" width="11.85546875" style="34" customWidth="1"/>
    <col min="8452" max="8452" width="12.7109375" style="34" customWidth="1"/>
    <col min="8453" max="8453" width="9.140625" style="34"/>
    <col min="8454" max="8454" width="11.140625" style="34" customWidth="1"/>
    <col min="8455" max="8455" width="13.5703125" style="34" customWidth="1"/>
    <col min="8456" max="8456" width="10.85546875" style="34" customWidth="1"/>
    <col min="8457" max="8459" width="9.140625" style="34"/>
    <col min="8460" max="8460" width="11.5703125" style="34" bestFit="1" customWidth="1"/>
    <col min="8461" max="8704" width="9.140625" style="34"/>
    <col min="8705" max="8705" width="43.5703125" style="34" bestFit="1" customWidth="1"/>
    <col min="8706" max="8706" width="9.140625" style="34"/>
    <col min="8707" max="8707" width="11.85546875" style="34" customWidth="1"/>
    <col min="8708" max="8708" width="12.7109375" style="34" customWidth="1"/>
    <col min="8709" max="8709" width="9.140625" style="34"/>
    <col min="8710" max="8710" width="11.140625" style="34" customWidth="1"/>
    <col min="8711" max="8711" width="13.5703125" style="34" customWidth="1"/>
    <col min="8712" max="8712" width="10.85546875" style="34" customWidth="1"/>
    <col min="8713" max="8715" width="9.140625" style="34"/>
    <col min="8716" max="8716" width="11.5703125" style="34" bestFit="1" customWidth="1"/>
    <col min="8717" max="8960" width="9.140625" style="34"/>
    <col min="8961" max="8961" width="43.5703125" style="34" bestFit="1" customWidth="1"/>
    <col min="8962" max="8962" width="9.140625" style="34"/>
    <col min="8963" max="8963" width="11.85546875" style="34" customWidth="1"/>
    <col min="8964" max="8964" width="12.7109375" style="34" customWidth="1"/>
    <col min="8965" max="8965" width="9.140625" style="34"/>
    <col min="8966" max="8966" width="11.140625" style="34" customWidth="1"/>
    <col min="8967" max="8967" width="13.5703125" style="34" customWidth="1"/>
    <col min="8968" max="8968" width="10.85546875" style="34" customWidth="1"/>
    <col min="8969" max="8971" width="9.140625" style="34"/>
    <col min="8972" max="8972" width="11.5703125" style="34" bestFit="1" customWidth="1"/>
    <col min="8973" max="9216" width="9.140625" style="34"/>
    <col min="9217" max="9217" width="43.5703125" style="34" bestFit="1" customWidth="1"/>
    <col min="9218" max="9218" width="9.140625" style="34"/>
    <col min="9219" max="9219" width="11.85546875" style="34" customWidth="1"/>
    <col min="9220" max="9220" width="12.7109375" style="34" customWidth="1"/>
    <col min="9221" max="9221" width="9.140625" style="34"/>
    <col min="9222" max="9222" width="11.140625" style="34" customWidth="1"/>
    <col min="9223" max="9223" width="13.5703125" style="34" customWidth="1"/>
    <col min="9224" max="9224" width="10.85546875" style="34" customWidth="1"/>
    <col min="9225" max="9227" width="9.140625" style="34"/>
    <col min="9228" max="9228" width="11.5703125" style="34" bestFit="1" customWidth="1"/>
    <col min="9229" max="9472" width="9.140625" style="34"/>
    <col min="9473" max="9473" width="43.5703125" style="34" bestFit="1" customWidth="1"/>
    <col min="9474" max="9474" width="9.140625" style="34"/>
    <col min="9475" max="9475" width="11.85546875" style="34" customWidth="1"/>
    <col min="9476" max="9476" width="12.7109375" style="34" customWidth="1"/>
    <col min="9477" max="9477" width="9.140625" style="34"/>
    <col min="9478" max="9478" width="11.140625" style="34" customWidth="1"/>
    <col min="9479" max="9479" width="13.5703125" style="34" customWidth="1"/>
    <col min="9480" max="9480" width="10.85546875" style="34" customWidth="1"/>
    <col min="9481" max="9483" width="9.140625" style="34"/>
    <col min="9484" max="9484" width="11.5703125" style="34" bestFit="1" customWidth="1"/>
    <col min="9485" max="9728" width="9.140625" style="34"/>
    <col min="9729" max="9729" width="43.5703125" style="34" bestFit="1" customWidth="1"/>
    <col min="9730" max="9730" width="9.140625" style="34"/>
    <col min="9731" max="9731" width="11.85546875" style="34" customWidth="1"/>
    <col min="9732" max="9732" width="12.7109375" style="34" customWidth="1"/>
    <col min="9733" max="9733" width="9.140625" style="34"/>
    <col min="9734" max="9734" width="11.140625" style="34" customWidth="1"/>
    <col min="9735" max="9735" width="13.5703125" style="34" customWidth="1"/>
    <col min="9736" max="9736" width="10.85546875" style="34" customWidth="1"/>
    <col min="9737" max="9739" width="9.140625" style="34"/>
    <col min="9740" max="9740" width="11.5703125" style="34" bestFit="1" customWidth="1"/>
    <col min="9741" max="9984" width="9.140625" style="34"/>
    <col min="9985" max="9985" width="43.5703125" style="34" bestFit="1" customWidth="1"/>
    <col min="9986" max="9986" width="9.140625" style="34"/>
    <col min="9987" max="9987" width="11.85546875" style="34" customWidth="1"/>
    <col min="9988" max="9988" width="12.7109375" style="34" customWidth="1"/>
    <col min="9989" max="9989" width="9.140625" style="34"/>
    <col min="9990" max="9990" width="11.140625" style="34" customWidth="1"/>
    <col min="9991" max="9991" width="13.5703125" style="34" customWidth="1"/>
    <col min="9992" max="9992" width="10.85546875" style="34" customWidth="1"/>
    <col min="9993" max="9995" width="9.140625" style="34"/>
    <col min="9996" max="9996" width="11.5703125" style="34" bestFit="1" customWidth="1"/>
    <col min="9997" max="10240" width="9.140625" style="34"/>
    <col min="10241" max="10241" width="43.5703125" style="34" bestFit="1" customWidth="1"/>
    <col min="10242" max="10242" width="9.140625" style="34"/>
    <col min="10243" max="10243" width="11.85546875" style="34" customWidth="1"/>
    <col min="10244" max="10244" width="12.7109375" style="34" customWidth="1"/>
    <col min="10245" max="10245" width="9.140625" style="34"/>
    <col min="10246" max="10246" width="11.140625" style="34" customWidth="1"/>
    <col min="10247" max="10247" width="13.5703125" style="34" customWidth="1"/>
    <col min="10248" max="10248" width="10.85546875" style="34" customWidth="1"/>
    <col min="10249" max="10251" width="9.140625" style="34"/>
    <col min="10252" max="10252" width="11.5703125" style="34" bestFit="1" customWidth="1"/>
    <col min="10253" max="10496" width="9.140625" style="34"/>
    <col min="10497" max="10497" width="43.5703125" style="34" bestFit="1" customWidth="1"/>
    <col min="10498" max="10498" width="9.140625" style="34"/>
    <col min="10499" max="10499" width="11.85546875" style="34" customWidth="1"/>
    <col min="10500" max="10500" width="12.7109375" style="34" customWidth="1"/>
    <col min="10501" max="10501" width="9.140625" style="34"/>
    <col min="10502" max="10502" width="11.140625" style="34" customWidth="1"/>
    <col min="10503" max="10503" width="13.5703125" style="34" customWidth="1"/>
    <col min="10504" max="10504" width="10.85546875" style="34" customWidth="1"/>
    <col min="10505" max="10507" width="9.140625" style="34"/>
    <col min="10508" max="10508" width="11.5703125" style="34" bestFit="1" customWidth="1"/>
    <col min="10509" max="10752" width="9.140625" style="34"/>
    <col min="10753" max="10753" width="43.5703125" style="34" bestFit="1" customWidth="1"/>
    <col min="10754" max="10754" width="9.140625" style="34"/>
    <col min="10755" max="10755" width="11.85546875" style="34" customWidth="1"/>
    <col min="10756" max="10756" width="12.7109375" style="34" customWidth="1"/>
    <col min="10757" max="10757" width="9.140625" style="34"/>
    <col min="10758" max="10758" width="11.140625" style="34" customWidth="1"/>
    <col min="10759" max="10759" width="13.5703125" style="34" customWidth="1"/>
    <col min="10760" max="10760" width="10.85546875" style="34" customWidth="1"/>
    <col min="10761" max="10763" width="9.140625" style="34"/>
    <col min="10764" max="10764" width="11.5703125" style="34" bestFit="1" customWidth="1"/>
    <col min="10765" max="11008" width="9.140625" style="34"/>
    <col min="11009" max="11009" width="43.5703125" style="34" bestFit="1" customWidth="1"/>
    <col min="11010" max="11010" width="9.140625" style="34"/>
    <col min="11011" max="11011" width="11.85546875" style="34" customWidth="1"/>
    <col min="11012" max="11012" width="12.7109375" style="34" customWidth="1"/>
    <col min="11013" max="11013" width="9.140625" style="34"/>
    <col min="11014" max="11014" width="11.140625" style="34" customWidth="1"/>
    <col min="11015" max="11015" width="13.5703125" style="34" customWidth="1"/>
    <col min="11016" max="11016" width="10.85546875" style="34" customWidth="1"/>
    <col min="11017" max="11019" width="9.140625" style="34"/>
    <col min="11020" max="11020" width="11.5703125" style="34" bestFit="1" customWidth="1"/>
    <col min="11021" max="11264" width="9.140625" style="34"/>
    <col min="11265" max="11265" width="43.5703125" style="34" bestFit="1" customWidth="1"/>
    <col min="11266" max="11266" width="9.140625" style="34"/>
    <col min="11267" max="11267" width="11.85546875" style="34" customWidth="1"/>
    <col min="11268" max="11268" width="12.7109375" style="34" customWidth="1"/>
    <col min="11269" max="11269" width="9.140625" style="34"/>
    <col min="11270" max="11270" width="11.140625" style="34" customWidth="1"/>
    <col min="11271" max="11271" width="13.5703125" style="34" customWidth="1"/>
    <col min="11272" max="11272" width="10.85546875" style="34" customWidth="1"/>
    <col min="11273" max="11275" width="9.140625" style="34"/>
    <col min="11276" max="11276" width="11.5703125" style="34" bestFit="1" customWidth="1"/>
    <col min="11277" max="11520" width="9.140625" style="34"/>
    <col min="11521" max="11521" width="43.5703125" style="34" bestFit="1" customWidth="1"/>
    <col min="11522" max="11522" width="9.140625" style="34"/>
    <col min="11523" max="11523" width="11.85546875" style="34" customWidth="1"/>
    <col min="11524" max="11524" width="12.7109375" style="34" customWidth="1"/>
    <col min="11525" max="11525" width="9.140625" style="34"/>
    <col min="11526" max="11526" width="11.140625" style="34" customWidth="1"/>
    <col min="11527" max="11527" width="13.5703125" style="34" customWidth="1"/>
    <col min="11528" max="11528" width="10.85546875" style="34" customWidth="1"/>
    <col min="11529" max="11531" width="9.140625" style="34"/>
    <col min="11532" max="11532" width="11.5703125" style="34" bestFit="1" customWidth="1"/>
    <col min="11533" max="11776" width="9.140625" style="34"/>
    <col min="11777" max="11777" width="43.5703125" style="34" bestFit="1" customWidth="1"/>
    <col min="11778" max="11778" width="9.140625" style="34"/>
    <col min="11779" max="11779" width="11.85546875" style="34" customWidth="1"/>
    <col min="11780" max="11780" width="12.7109375" style="34" customWidth="1"/>
    <col min="11781" max="11781" width="9.140625" style="34"/>
    <col min="11782" max="11782" width="11.140625" style="34" customWidth="1"/>
    <col min="11783" max="11783" width="13.5703125" style="34" customWidth="1"/>
    <col min="11784" max="11784" width="10.85546875" style="34" customWidth="1"/>
    <col min="11785" max="11787" width="9.140625" style="34"/>
    <col min="11788" max="11788" width="11.5703125" style="34" bestFit="1" customWidth="1"/>
    <col min="11789" max="12032" width="9.140625" style="34"/>
    <col min="12033" max="12033" width="43.5703125" style="34" bestFit="1" customWidth="1"/>
    <col min="12034" max="12034" width="9.140625" style="34"/>
    <col min="12035" max="12035" width="11.85546875" style="34" customWidth="1"/>
    <col min="12036" max="12036" width="12.7109375" style="34" customWidth="1"/>
    <col min="12037" max="12037" width="9.140625" style="34"/>
    <col min="12038" max="12038" width="11.140625" style="34" customWidth="1"/>
    <col min="12039" max="12039" width="13.5703125" style="34" customWidth="1"/>
    <col min="12040" max="12040" width="10.85546875" style="34" customWidth="1"/>
    <col min="12041" max="12043" width="9.140625" style="34"/>
    <col min="12044" max="12044" width="11.5703125" style="34" bestFit="1" customWidth="1"/>
    <col min="12045" max="12288" width="9.140625" style="34"/>
    <col min="12289" max="12289" width="43.5703125" style="34" bestFit="1" customWidth="1"/>
    <col min="12290" max="12290" width="9.140625" style="34"/>
    <col min="12291" max="12291" width="11.85546875" style="34" customWidth="1"/>
    <col min="12292" max="12292" width="12.7109375" style="34" customWidth="1"/>
    <col min="12293" max="12293" width="9.140625" style="34"/>
    <col min="12294" max="12294" width="11.140625" style="34" customWidth="1"/>
    <col min="12295" max="12295" width="13.5703125" style="34" customWidth="1"/>
    <col min="12296" max="12296" width="10.85546875" style="34" customWidth="1"/>
    <col min="12297" max="12299" width="9.140625" style="34"/>
    <col min="12300" max="12300" width="11.5703125" style="34" bestFit="1" customWidth="1"/>
    <col min="12301" max="12544" width="9.140625" style="34"/>
    <col min="12545" max="12545" width="43.5703125" style="34" bestFit="1" customWidth="1"/>
    <col min="12546" max="12546" width="9.140625" style="34"/>
    <col min="12547" max="12547" width="11.85546875" style="34" customWidth="1"/>
    <col min="12548" max="12548" width="12.7109375" style="34" customWidth="1"/>
    <col min="12549" max="12549" width="9.140625" style="34"/>
    <col min="12550" max="12550" width="11.140625" style="34" customWidth="1"/>
    <col min="12551" max="12551" width="13.5703125" style="34" customWidth="1"/>
    <col min="12552" max="12552" width="10.85546875" style="34" customWidth="1"/>
    <col min="12553" max="12555" width="9.140625" style="34"/>
    <col min="12556" max="12556" width="11.5703125" style="34" bestFit="1" customWidth="1"/>
    <col min="12557" max="12800" width="9.140625" style="34"/>
    <col min="12801" max="12801" width="43.5703125" style="34" bestFit="1" customWidth="1"/>
    <col min="12802" max="12802" width="9.140625" style="34"/>
    <col min="12803" max="12803" width="11.85546875" style="34" customWidth="1"/>
    <col min="12804" max="12804" width="12.7109375" style="34" customWidth="1"/>
    <col min="12805" max="12805" width="9.140625" style="34"/>
    <col min="12806" max="12806" width="11.140625" style="34" customWidth="1"/>
    <col min="12807" max="12807" width="13.5703125" style="34" customWidth="1"/>
    <col min="12808" max="12808" width="10.85546875" style="34" customWidth="1"/>
    <col min="12809" max="12811" width="9.140625" style="34"/>
    <col min="12812" max="12812" width="11.5703125" style="34" bestFit="1" customWidth="1"/>
    <col min="12813" max="13056" width="9.140625" style="34"/>
    <col min="13057" max="13057" width="43.5703125" style="34" bestFit="1" customWidth="1"/>
    <col min="13058" max="13058" width="9.140625" style="34"/>
    <col min="13059" max="13059" width="11.85546875" style="34" customWidth="1"/>
    <col min="13060" max="13060" width="12.7109375" style="34" customWidth="1"/>
    <col min="13061" max="13061" width="9.140625" style="34"/>
    <col min="13062" max="13062" width="11.140625" style="34" customWidth="1"/>
    <col min="13063" max="13063" width="13.5703125" style="34" customWidth="1"/>
    <col min="13064" max="13064" width="10.85546875" style="34" customWidth="1"/>
    <col min="13065" max="13067" width="9.140625" style="34"/>
    <col min="13068" max="13068" width="11.5703125" style="34" bestFit="1" customWidth="1"/>
    <col min="13069" max="13312" width="9.140625" style="34"/>
    <col min="13313" max="13313" width="43.5703125" style="34" bestFit="1" customWidth="1"/>
    <col min="13314" max="13314" width="9.140625" style="34"/>
    <col min="13315" max="13315" width="11.85546875" style="34" customWidth="1"/>
    <col min="13316" max="13316" width="12.7109375" style="34" customWidth="1"/>
    <col min="13317" max="13317" width="9.140625" style="34"/>
    <col min="13318" max="13318" width="11.140625" style="34" customWidth="1"/>
    <col min="13319" max="13319" width="13.5703125" style="34" customWidth="1"/>
    <col min="13320" max="13320" width="10.85546875" style="34" customWidth="1"/>
    <col min="13321" max="13323" width="9.140625" style="34"/>
    <col min="13324" max="13324" width="11.5703125" style="34" bestFit="1" customWidth="1"/>
    <col min="13325" max="13568" width="9.140625" style="34"/>
    <col min="13569" max="13569" width="43.5703125" style="34" bestFit="1" customWidth="1"/>
    <col min="13570" max="13570" width="9.140625" style="34"/>
    <col min="13571" max="13571" width="11.85546875" style="34" customWidth="1"/>
    <col min="13572" max="13572" width="12.7109375" style="34" customWidth="1"/>
    <col min="13573" max="13573" width="9.140625" style="34"/>
    <col min="13574" max="13574" width="11.140625" style="34" customWidth="1"/>
    <col min="13575" max="13575" width="13.5703125" style="34" customWidth="1"/>
    <col min="13576" max="13576" width="10.85546875" style="34" customWidth="1"/>
    <col min="13577" max="13579" width="9.140625" style="34"/>
    <col min="13580" max="13580" width="11.5703125" style="34" bestFit="1" customWidth="1"/>
    <col min="13581" max="13824" width="9.140625" style="34"/>
    <col min="13825" max="13825" width="43.5703125" style="34" bestFit="1" customWidth="1"/>
    <col min="13826" max="13826" width="9.140625" style="34"/>
    <col min="13827" max="13827" width="11.85546875" style="34" customWidth="1"/>
    <col min="13828" max="13828" width="12.7109375" style="34" customWidth="1"/>
    <col min="13829" max="13829" width="9.140625" style="34"/>
    <col min="13830" max="13830" width="11.140625" style="34" customWidth="1"/>
    <col min="13831" max="13831" width="13.5703125" style="34" customWidth="1"/>
    <col min="13832" max="13832" width="10.85546875" style="34" customWidth="1"/>
    <col min="13833" max="13835" width="9.140625" style="34"/>
    <col min="13836" max="13836" width="11.5703125" style="34" bestFit="1" customWidth="1"/>
    <col min="13837" max="14080" width="9.140625" style="34"/>
    <col min="14081" max="14081" width="43.5703125" style="34" bestFit="1" customWidth="1"/>
    <col min="14082" max="14082" width="9.140625" style="34"/>
    <col min="14083" max="14083" width="11.85546875" style="34" customWidth="1"/>
    <col min="14084" max="14084" width="12.7109375" style="34" customWidth="1"/>
    <col min="14085" max="14085" width="9.140625" style="34"/>
    <col min="14086" max="14086" width="11.140625" style="34" customWidth="1"/>
    <col min="14087" max="14087" width="13.5703125" style="34" customWidth="1"/>
    <col min="14088" max="14088" width="10.85546875" style="34" customWidth="1"/>
    <col min="14089" max="14091" width="9.140625" style="34"/>
    <col min="14092" max="14092" width="11.5703125" style="34" bestFit="1" customWidth="1"/>
    <col min="14093" max="14336" width="9.140625" style="34"/>
    <col min="14337" max="14337" width="43.5703125" style="34" bestFit="1" customWidth="1"/>
    <col min="14338" max="14338" width="9.140625" style="34"/>
    <col min="14339" max="14339" width="11.85546875" style="34" customWidth="1"/>
    <col min="14340" max="14340" width="12.7109375" style="34" customWidth="1"/>
    <col min="14341" max="14341" width="9.140625" style="34"/>
    <col min="14342" max="14342" width="11.140625" style="34" customWidth="1"/>
    <col min="14343" max="14343" width="13.5703125" style="34" customWidth="1"/>
    <col min="14344" max="14344" width="10.85546875" style="34" customWidth="1"/>
    <col min="14345" max="14347" width="9.140625" style="34"/>
    <col min="14348" max="14348" width="11.5703125" style="34" bestFit="1" customWidth="1"/>
    <col min="14349" max="14592" width="9.140625" style="34"/>
    <col min="14593" max="14593" width="43.5703125" style="34" bestFit="1" customWidth="1"/>
    <col min="14594" max="14594" width="9.140625" style="34"/>
    <col min="14595" max="14595" width="11.85546875" style="34" customWidth="1"/>
    <col min="14596" max="14596" width="12.7109375" style="34" customWidth="1"/>
    <col min="14597" max="14597" width="9.140625" style="34"/>
    <col min="14598" max="14598" width="11.140625" style="34" customWidth="1"/>
    <col min="14599" max="14599" width="13.5703125" style="34" customWidth="1"/>
    <col min="14600" max="14600" width="10.85546875" style="34" customWidth="1"/>
    <col min="14601" max="14603" width="9.140625" style="34"/>
    <col min="14604" max="14604" width="11.5703125" style="34" bestFit="1" customWidth="1"/>
    <col min="14605" max="14848" width="9.140625" style="34"/>
    <col min="14849" max="14849" width="43.5703125" style="34" bestFit="1" customWidth="1"/>
    <col min="14850" max="14850" width="9.140625" style="34"/>
    <col min="14851" max="14851" width="11.85546875" style="34" customWidth="1"/>
    <col min="14852" max="14852" width="12.7109375" style="34" customWidth="1"/>
    <col min="14853" max="14853" width="9.140625" style="34"/>
    <col min="14854" max="14854" width="11.140625" style="34" customWidth="1"/>
    <col min="14855" max="14855" width="13.5703125" style="34" customWidth="1"/>
    <col min="14856" max="14856" width="10.85546875" style="34" customWidth="1"/>
    <col min="14857" max="14859" width="9.140625" style="34"/>
    <col min="14860" max="14860" width="11.5703125" style="34" bestFit="1" customWidth="1"/>
    <col min="14861" max="15104" width="9.140625" style="34"/>
    <col min="15105" max="15105" width="43.5703125" style="34" bestFit="1" customWidth="1"/>
    <col min="15106" max="15106" width="9.140625" style="34"/>
    <col min="15107" max="15107" width="11.85546875" style="34" customWidth="1"/>
    <col min="15108" max="15108" width="12.7109375" style="34" customWidth="1"/>
    <col min="15109" max="15109" width="9.140625" style="34"/>
    <col min="15110" max="15110" width="11.140625" style="34" customWidth="1"/>
    <col min="15111" max="15111" width="13.5703125" style="34" customWidth="1"/>
    <col min="15112" max="15112" width="10.85546875" style="34" customWidth="1"/>
    <col min="15113" max="15115" width="9.140625" style="34"/>
    <col min="15116" max="15116" width="11.5703125" style="34" bestFit="1" customWidth="1"/>
    <col min="15117" max="15360" width="9.140625" style="34"/>
    <col min="15361" max="15361" width="43.5703125" style="34" bestFit="1" customWidth="1"/>
    <col min="15362" max="15362" width="9.140625" style="34"/>
    <col min="15363" max="15363" width="11.85546875" style="34" customWidth="1"/>
    <col min="15364" max="15364" width="12.7109375" style="34" customWidth="1"/>
    <col min="15365" max="15365" width="9.140625" style="34"/>
    <col min="15366" max="15366" width="11.140625" style="34" customWidth="1"/>
    <col min="15367" max="15367" width="13.5703125" style="34" customWidth="1"/>
    <col min="15368" max="15368" width="10.85546875" style="34" customWidth="1"/>
    <col min="15369" max="15371" width="9.140625" style="34"/>
    <col min="15372" max="15372" width="11.5703125" style="34" bestFit="1" customWidth="1"/>
    <col min="15373" max="15616" width="9.140625" style="34"/>
    <col min="15617" max="15617" width="43.5703125" style="34" bestFit="1" customWidth="1"/>
    <col min="15618" max="15618" width="9.140625" style="34"/>
    <col min="15619" max="15619" width="11.85546875" style="34" customWidth="1"/>
    <col min="15620" max="15620" width="12.7109375" style="34" customWidth="1"/>
    <col min="15621" max="15621" width="9.140625" style="34"/>
    <col min="15622" max="15622" width="11.140625" style="34" customWidth="1"/>
    <col min="15623" max="15623" width="13.5703125" style="34" customWidth="1"/>
    <col min="15624" max="15624" width="10.85546875" style="34" customWidth="1"/>
    <col min="15625" max="15627" width="9.140625" style="34"/>
    <col min="15628" max="15628" width="11.5703125" style="34" bestFit="1" customWidth="1"/>
    <col min="15629" max="15872" width="9.140625" style="34"/>
    <col min="15873" max="15873" width="43.5703125" style="34" bestFit="1" customWidth="1"/>
    <col min="15874" max="15874" width="9.140625" style="34"/>
    <col min="15875" max="15875" width="11.85546875" style="34" customWidth="1"/>
    <col min="15876" max="15876" width="12.7109375" style="34" customWidth="1"/>
    <col min="15877" max="15877" width="9.140625" style="34"/>
    <col min="15878" max="15878" width="11.140625" style="34" customWidth="1"/>
    <col min="15879" max="15879" width="13.5703125" style="34" customWidth="1"/>
    <col min="15880" max="15880" width="10.85546875" style="34" customWidth="1"/>
    <col min="15881" max="15883" width="9.140625" style="34"/>
    <col min="15884" max="15884" width="11.5703125" style="34" bestFit="1" customWidth="1"/>
    <col min="15885" max="16128" width="9.140625" style="34"/>
    <col min="16129" max="16129" width="43.5703125" style="34" bestFit="1" customWidth="1"/>
    <col min="16130" max="16130" width="9.140625" style="34"/>
    <col min="16131" max="16131" width="11.85546875" style="34" customWidth="1"/>
    <col min="16132" max="16132" width="12.7109375" style="34" customWidth="1"/>
    <col min="16133" max="16133" width="9.140625" style="34"/>
    <col min="16134" max="16134" width="11.140625" style="34" customWidth="1"/>
    <col min="16135" max="16135" width="13.5703125" style="34" customWidth="1"/>
    <col min="16136" max="16136" width="10.85546875" style="34" customWidth="1"/>
    <col min="16137" max="16139" width="9.140625" style="34"/>
    <col min="16140" max="16140" width="11.5703125" style="34" bestFit="1" customWidth="1"/>
    <col min="16141" max="16384" width="9.140625" style="34"/>
  </cols>
  <sheetData>
    <row r="1" spans="1:12">
      <c r="A1" s="212"/>
      <c r="B1" s="213"/>
      <c r="C1" s="213"/>
      <c r="D1" s="214"/>
      <c r="E1" s="215"/>
      <c r="F1" s="214"/>
      <c r="G1" s="214"/>
      <c r="H1" s="216"/>
      <c r="J1" s="70"/>
      <c r="K1" s="70"/>
      <c r="L1" s="70"/>
    </row>
    <row r="2" spans="1:12">
      <c r="A2" s="619" t="s">
        <v>312</v>
      </c>
      <c r="B2" s="620"/>
      <c r="C2" s="620"/>
      <c r="D2" s="620"/>
      <c r="E2" s="620"/>
      <c r="F2" s="620"/>
      <c r="G2" s="620"/>
      <c r="H2" s="621"/>
      <c r="J2" s="70"/>
      <c r="K2" s="70"/>
      <c r="L2" s="70"/>
    </row>
    <row r="3" spans="1:12">
      <c r="A3" s="619" t="s">
        <v>313</v>
      </c>
      <c r="B3" s="620"/>
      <c r="C3" s="620"/>
      <c r="D3" s="620"/>
      <c r="E3" s="620"/>
      <c r="F3" s="620"/>
      <c r="G3" s="620"/>
      <c r="H3" s="621"/>
      <c r="J3" s="70"/>
      <c r="K3" s="70"/>
      <c r="L3" s="70"/>
    </row>
    <row r="4" spans="1:12">
      <c r="A4" s="622" t="e">
        <f>#REF!</f>
        <v>#REF!</v>
      </c>
      <c r="B4" s="623"/>
      <c r="C4" s="623"/>
      <c r="D4" s="623"/>
      <c r="E4" s="623"/>
      <c r="F4" s="623"/>
      <c r="G4" s="623"/>
      <c r="H4" s="624"/>
      <c r="J4" s="70"/>
      <c r="K4" s="70"/>
      <c r="L4" s="70"/>
    </row>
    <row r="5" spans="1:12">
      <c r="A5" s="622" t="s">
        <v>314</v>
      </c>
      <c r="B5" s="623"/>
      <c r="C5" s="623"/>
      <c r="D5" s="623"/>
      <c r="E5" s="623"/>
      <c r="F5" s="623"/>
      <c r="G5" s="623"/>
      <c r="H5" s="217"/>
      <c r="J5" s="70"/>
      <c r="K5" s="70"/>
      <c r="L5" s="70"/>
    </row>
    <row r="6" spans="1:12">
      <c r="A6" s="625" t="s">
        <v>133</v>
      </c>
      <c r="B6" s="626"/>
      <c r="C6" s="626"/>
      <c r="D6" s="626"/>
      <c r="E6" s="626"/>
      <c r="F6" s="626"/>
      <c r="G6" s="626"/>
      <c r="H6" s="627"/>
      <c r="J6" s="70" t="str">
        <f>A6</f>
        <v>ADM-001</v>
      </c>
      <c r="K6" s="70" t="str">
        <f>E8</f>
        <v>MÊS</v>
      </c>
      <c r="L6" s="218" t="e">
        <f>H44</f>
        <v>#REF!</v>
      </c>
    </row>
    <row r="7" spans="1:12">
      <c r="A7" s="628" t="s">
        <v>315</v>
      </c>
      <c r="B7" s="629"/>
      <c r="C7" s="219" t="s">
        <v>5</v>
      </c>
      <c r="D7" s="219" t="s">
        <v>316</v>
      </c>
      <c r="E7" s="630" t="s">
        <v>1</v>
      </c>
      <c r="F7" s="630"/>
      <c r="G7" s="630" t="s">
        <v>317</v>
      </c>
      <c r="H7" s="631"/>
      <c r="J7" s="70"/>
      <c r="K7" s="70"/>
      <c r="L7" s="70"/>
    </row>
    <row r="8" spans="1:12" ht="35.25" customHeight="1">
      <c r="A8" s="613" t="s">
        <v>318</v>
      </c>
      <c r="B8" s="614"/>
      <c r="C8" s="220" t="s">
        <v>319</v>
      </c>
      <c r="D8" s="221" t="s">
        <v>171</v>
      </c>
      <c r="E8" s="615" t="s">
        <v>320</v>
      </c>
      <c r="F8" s="615"/>
      <c r="G8" s="616" t="s">
        <v>321</v>
      </c>
      <c r="H8" s="617"/>
      <c r="J8" s="70"/>
      <c r="K8" s="70"/>
      <c r="L8" s="218"/>
    </row>
    <row r="9" spans="1:12">
      <c r="A9" s="222"/>
      <c r="B9" s="223"/>
      <c r="C9" s="223"/>
      <c r="D9" s="223"/>
      <c r="E9" s="224"/>
      <c r="F9" s="225"/>
      <c r="G9" s="225"/>
      <c r="H9" s="226"/>
      <c r="J9" s="70"/>
      <c r="K9" s="70"/>
      <c r="L9" s="70"/>
    </row>
    <row r="10" spans="1:12">
      <c r="A10" s="601" t="s">
        <v>322</v>
      </c>
      <c r="B10" s="603" t="s">
        <v>5</v>
      </c>
      <c r="C10" s="603" t="s">
        <v>7</v>
      </c>
      <c r="D10" s="603" t="s">
        <v>323</v>
      </c>
      <c r="E10" s="606" t="s">
        <v>324</v>
      </c>
      <c r="F10" s="608" t="s">
        <v>325</v>
      </c>
      <c r="G10" s="609"/>
      <c r="H10" s="610" t="s">
        <v>326</v>
      </c>
      <c r="J10" s="70"/>
      <c r="K10" s="70"/>
      <c r="L10" s="70"/>
    </row>
    <row r="11" spans="1:12">
      <c r="A11" s="618"/>
      <c r="B11" s="604"/>
      <c r="C11" s="604"/>
      <c r="D11" s="605"/>
      <c r="E11" s="607"/>
      <c r="F11" s="227" t="s">
        <v>327</v>
      </c>
      <c r="G11" s="227" t="s">
        <v>328</v>
      </c>
      <c r="H11" s="611"/>
      <c r="J11" s="70"/>
      <c r="K11" s="70"/>
      <c r="L11" s="70"/>
    </row>
    <row r="12" spans="1:12">
      <c r="A12" s="228" t="s">
        <v>329</v>
      </c>
      <c r="B12" s="229" t="s">
        <v>73</v>
      </c>
      <c r="C12" s="230">
        <v>920116</v>
      </c>
      <c r="D12" s="231" t="s">
        <v>320</v>
      </c>
      <c r="E12" s="232">
        <v>1</v>
      </c>
      <c r="F12" s="233">
        <f>724*9</f>
        <v>6516</v>
      </c>
      <c r="G12" s="234">
        <f>ROUND(F12*E12,2)</f>
        <v>6516</v>
      </c>
      <c r="H12" s="235"/>
      <c r="J12" s="70"/>
      <c r="K12" s="70"/>
      <c r="L12" s="70"/>
    </row>
    <row r="13" spans="1:12">
      <c r="A13" s="236" t="s">
        <v>326</v>
      </c>
      <c r="B13" s="598"/>
      <c r="C13" s="599"/>
      <c r="D13" s="599"/>
      <c r="E13" s="599"/>
      <c r="F13" s="599"/>
      <c r="G13" s="600"/>
      <c r="H13" s="237">
        <f>SUM(G12:G12)</f>
        <v>6516</v>
      </c>
      <c r="J13" s="70"/>
      <c r="K13" s="70"/>
      <c r="L13" s="70"/>
    </row>
    <row r="14" spans="1:12">
      <c r="A14" s="238"/>
      <c r="B14" s="239"/>
      <c r="C14" s="239"/>
      <c r="D14" s="239"/>
      <c r="E14" s="240"/>
      <c r="F14" s="241"/>
      <c r="G14" s="241"/>
      <c r="H14" s="242"/>
      <c r="J14" s="70"/>
      <c r="K14" s="70"/>
      <c r="L14" s="70"/>
    </row>
    <row r="15" spans="1:12">
      <c r="A15" s="601" t="s">
        <v>330</v>
      </c>
      <c r="B15" s="603" t="s">
        <v>5</v>
      </c>
      <c r="C15" s="603" t="s">
        <v>7</v>
      </c>
      <c r="D15" s="603" t="s">
        <v>323</v>
      </c>
      <c r="E15" s="606" t="s">
        <v>324</v>
      </c>
      <c r="F15" s="608" t="s">
        <v>325</v>
      </c>
      <c r="G15" s="609"/>
      <c r="H15" s="610" t="s">
        <v>331</v>
      </c>
      <c r="J15" s="70"/>
      <c r="K15" s="70"/>
      <c r="L15" s="70"/>
    </row>
    <row r="16" spans="1:12">
      <c r="A16" s="602"/>
      <c r="B16" s="604"/>
      <c r="C16" s="604"/>
      <c r="D16" s="604"/>
      <c r="E16" s="612"/>
      <c r="F16" s="227" t="s">
        <v>327</v>
      </c>
      <c r="G16" s="227" t="s">
        <v>328</v>
      </c>
      <c r="H16" s="611"/>
      <c r="J16" s="70"/>
      <c r="K16" s="70"/>
      <c r="L16" s="70"/>
    </row>
    <row r="17" spans="1:12">
      <c r="A17" s="243" t="e">
        <f>VLOOKUP(C17,#REF!,2,FALSE)</f>
        <v>#REF!</v>
      </c>
      <c r="B17" s="244" t="s">
        <v>73</v>
      </c>
      <c r="C17" s="244">
        <v>820115</v>
      </c>
      <c r="D17" s="231" t="e">
        <f>VLOOKUP(C17,#REF!,3,FALSE)</f>
        <v>#REF!</v>
      </c>
      <c r="E17" s="232">
        <v>0.16666700000000001</v>
      </c>
      <c r="F17" s="245" t="e">
        <f>VLOOKUP(C17,#REF!,4,FALSE)</f>
        <v>#REF!</v>
      </c>
      <c r="G17" s="246" t="e">
        <f t="shared" ref="G17:G26" si="0">ROUND(F17*E17,2)</f>
        <v>#REF!</v>
      </c>
      <c r="H17" s="235"/>
      <c r="J17" s="70"/>
      <c r="K17" s="70"/>
      <c r="L17" s="70"/>
    </row>
    <row r="18" spans="1:12">
      <c r="A18" s="247" t="s">
        <v>332</v>
      </c>
      <c r="B18" s="244" t="s">
        <v>319</v>
      </c>
      <c r="C18" s="244" t="s">
        <v>171</v>
      </c>
      <c r="D18" s="231" t="s">
        <v>50</v>
      </c>
      <c r="E18" s="232">
        <v>0.16666666666666666</v>
      </c>
      <c r="F18" s="233">
        <v>45.04</v>
      </c>
      <c r="G18" s="234">
        <f t="shared" si="0"/>
        <v>7.51</v>
      </c>
      <c r="H18" s="235"/>
      <c r="J18" s="70"/>
      <c r="K18" s="70"/>
      <c r="L18" s="70"/>
    </row>
    <row r="19" spans="1:12">
      <c r="A19" s="247" t="s">
        <v>333</v>
      </c>
      <c r="B19" s="244" t="s">
        <v>73</v>
      </c>
      <c r="C19" s="244">
        <v>820114</v>
      </c>
      <c r="D19" s="231" t="e">
        <f>VLOOKUP(C19,#REF!,3,FALSE)</f>
        <v>#REF!</v>
      </c>
      <c r="E19" s="232">
        <v>8.3333000000000004E-2</v>
      </c>
      <c r="F19" s="245" t="e">
        <f>VLOOKUP(C19,#REF!,4,FALSE)</f>
        <v>#REF!</v>
      </c>
      <c r="G19" s="234" t="e">
        <f t="shared" si="0"/>
        <v>#REF!</v>
      </c>
      <c r="H19" s="235"/>
      <c r="J19" s="70"/>
      <c r="K19" s="70"/>
      <c r="L19" s="70"/>
    </row>
    <row r="20" spans="1:12">
      <c r="A20" s="247" t="s">
        <v>334</v>
      </c>
      <c r="B20" s="244" t="s">
        <v>319</v>
      </c>
      <c r="C20" s="244" t="s">
        <v>171</v>
      </c>
      <c r="D20" s="231" t="s">
        <v>123</v>
      </c>
      <c r="E20" s="232">
        <v>8.3333000000000004E-2</v>
      </c>
      <c r="F20" s="233">
        <v>10.4</v>
      </c>
      <c r="G20" s="234">
        <f t="shared" si="0"/>
        <v>0.87</v>
      </c>
      <c r="H20" s="235"/>
      <c r="J20" s="70"/>
      <c r="K20" s="70"/>
      <c r="L20" s="70"/>
    </row>
    <row r="21" spans="1:12" ht="22.5">
      <c r="A21" s="247" t="s">
        <v>335</v>
      </c>
      <c r="B21" s="229" t="s">
        <v>336</v>
      </c>
      <c r="C21" s="244" t="s">
        <v>171</v>
      </c>
      <c r="D21" s="231" t="s">
        <v>49</v>
      </c>
      <c r="E21" s="232">
        <v>22</v>
      </c>
      <c r="F21" s="233">
        <f>18.9*0.8</f>
        <v>15.12</v>
      </c>
      <c r="G21" s="234">
        <f t="shared" si="0"/>
        <v>332.64</v>
      </c>
      <c r="H21" s="235"/>
      <c r="J21" s="70"/>
      <c r="K21" s="70"/>
      <c r="L21" s="70"/>
    </row>
    <row r="22" spans="1:12">
      <c r="A22" s="247" t="s">
        <v>337</v>
      </c>
      <c r="B22" s="244" t="s">
        <v>319</v>
      </c>
      <c r="C22" s="244" t="s">
        <v>171</v>
      </c>
      <c r="D22" s="231" t="s">
        <v>123</v>
      </c>
      <c r="E22" s="232">
        <v>1.6667000000000001E-2</v>
      </c>
      <c r="F22" s="233">
        <v>93.17</v>
      </c>
      <c r="G22" s="234">
        <f t="shared" si="0"/>
        <v>1.55</v>
      </c>
      <c r="H22" s="235"/>
      <c r="J22" s="70"/>
      <c r="K22" s="70"/>
      <c r="L22" s="70"/>
    </row>
    <row r="23" spans="1:12">
      <c r="A23" s="243" t="e">
        <f>VLOOKUP(C23,#REF!,2,FALSE)</f>
        <v>#REF!</v>
      </c>
      <c r="B23" s="244" t="s">
        <v>73</v>
      </c>
      <c r="C23" s="244">
        <v>820116</v>
      </c>
      <c r="D23" s="231" t="e">
        <f>VLOOKUP(C23,#REF!,3,FALSE)</f>
        <v>#REF!</v>
      </c>
      <c r="E23" s="232">
        <v>8.3333000000000004E-2</v>
      </c>
      <c r="F23" s="245" t="e">
        <f>VLOOKUP(C23,#REF!,4,FALSE)</f>
        <v>#REF!</v>
      </c>
      <c r="G23" s="234" t="e">
        <f t="shared" si="0"/>
        <v>#REF!</v>
      </c>
      <c r="H23" s="235"/>
      <c r="J23" s="70"/>
      <c r="K23" s="70"/>
      <c r="L23" s="70"/>
    </row>
    <row r="24" spans="1:12">
      <c r="A24" s="247" t="s">
        <v>338</v>
      </c>
      <c r="B24" s="244" t="s">
        <v>319</v>
      </c>
      <c r="C24" s="244" t="s">
        <v>171</v>
      </c>
      <c r="D24" s="231" t="s">
        <v>123</v>
      </c>
      <c r="E24" s="232">
        <v>0.5</v>
      </c>
      <c r="F24" s="233">
        <v>2.23</v>
      </c>
      <c r="G24" s="234">
        <f t="shared" si="0"/>
        <v>1.1200000000000001</v>
      </c>
      <c r="H24" s="235"/>
      <c r="J24" s="70"/>
      <c r="K24" s="70"/>
      <c r="L24" s="70"/>
    </row>
    <row r="25" spans="1:12">
      <c r="A25" s="247" t="s">
        <v>339</v>
      </c>
      <c r="B25" s="244" t="s">
        <v>319</v>
      </c>
      <c r="C25" s="244" t="s">
        <v>171</v>
      </c>
      <c r="D25" s="231" t="s">
        <v>123</v>
      </c>
      <c r="E25" s="232">
        <v>1</v>
      </c>
      <c r="F25" s="233">
        <v>20.52</v>
      </c>
      <c r="G25" s="234">
        <f t="shared" si="0"/>
        <v>20.52</v>
      </c>
      <c r="H25" s="235"/>
      <c r="J25" s="70"/>
      <c r="K25" s="70"/>
      <c r="L25" s="70"/>
    </row>
    <row r="26" spans="1:12">
      <c r="A26" s="243" t="e">
        <f>VLOOKUP(C26,#REF!,2,FALSE)</f>
        <v>#REF!</v>
      </c>
      <c r="B26" s="244" t="s">
        <v>73</v>
      </c>
      <c r="C26" s="244">
        <v>820118</v>
      </c>
      <c r="D26" s="231" t="e">
        <f>VLOOKUP(C26,#REF!,3,FALSE)</f>
        <v>#REF!</v>
      </c>
      <c r="E26" s="232">
        <v>4</v>
      </c>
      <c r="F26" s="245" t="e">
        <f>VLOOKUP(C26,#REF!,4,FALSE)</f>
        <v>#REF!</v>
      </c>
      <c r="G26" s="234" t="e">
        <f t="shared" si="0"/>
        <v>#REF!</v>
      </c>
      <c r="H26" s="235"/>
      <c r="J26" s="70"/>
      <c r="K26" s="70"/>
      <c r="L26" s="70"/>
    </row>
    <row r="27" spans="1:12">
      <c r="A27" s="236" t="s">
        <v>331</v>
      </c>
      <c r="B27" s="598"/>
      <c r="C27" s="599"/>
      <c r="D27" s="599"/>
      <c r="E27" s="599"/>
      <c r="F27" s="599"/>
      <c r="G27" s="600"/>
      <c r="H27" s="237" t="e">
        <f>SUM(G17:G27)</f>
        <v>#REF!</v>
      </c>
      <c r="J27" s="70"/>
      <c r="K27" s="70"/>
      <c r="L27" s="70"/>
    </row>
    <row r="28" spans="1:12">
      <c r="A28" s="248"/>
      <c r="B28" s="249"/>
      <c r="C28" s="249"/>
      <c r="D28" s="250"/>
      <c r="E28" s="251"/>
      <c r="F28" s="252"/>
      <c r="G28" s="252"/>
      <c r="H28" s="253"/>
      <c r="J28" s="70"/>
      <c r="K28" s="70"/>
      <c r="L28" s="70"/>
    </row>
    <row r="29" spans="1:12">
      <c r="A29" s="601" t="s">
        <v>340</v>
      </c>
      <c r="B29" s="603" t="s">
        <v>5</v>
      </c>
      <c r="C29" s="603" t="s">
        <v>7</v>
      </c>
      <c r="D29" s="603" t="s">
        <v>323</v>
      </c>
      <c r="E29" s="606" t="s">
        <v>324</v>
      </c>
      <c r="F29" s="608" t="s">
        <v>325</v>
      </c>
      <c r="G29" s="609"/>
      <c r="H29" s="610" t="s">
        <v>341</v>
      </c>
      <c r="J29" s="70"/>
      <c r="K29" s="70"/>
      <c r="L29" s="70"/>
    </row>
    <row r="30" spans="1:12">
      <c r="A30" s="602"/>
      <c r="B30" s="604"/>
      <c r="C30" s="604"/>
      <c r="D30" s="605"/>
      <c r="E30" s="607"/>
      <c r="F30" s="227" t="s">
        <v>327</v>
      </c>
      <c r="G30" s="227" t="s">
        <v>328</v>
      </c>
      <c r="H30" s="611"/>
      <c r="J30" s="70"/>
      <c r="K30" s="70"/>
      <c r="L30" s="70"/>
    </row>
    <row r="31" spans="1:12">
      <c r="A31" s="254"/>
      <c r="B31" s="255"/>
      <c r="C31" s="256"/>
      <c r="D31" s="231"/>
      <c r="E31" s="256"/>
      <c r="F31" s="233"/>
      <c r="G31" s="257"/>
      <c r="H31" s="258"/>
      <c r="J31" s="70"/>
      <c r="K31" s="70"/>
      <c r="L31" s="70"/>
    </row>
    <row r="32" spans="1:12">
      <c r="A32" s="236" t="s">
        <v>341</v>
      </c>
      <c r="B32" s="259"/>
      <c r="C32" s="259"/>
      <c r="D32" s="260"/>
      <c r="E32" s="261"/>
      <c r="F32" s="262"/>
      <c r="G32" s="263"/>
      <c r="H32" s="258">
        <f>SUM(G31:G31)</f>
        <v>0</v>
      </c>
      <c r="J32" s="70"/>
      <c r="K32" s="70"/>
      <c r="L32" s="70"/>
    </row>
    <row r="33" spans="1:12">
      <c r="A33" s="264"/>
      <c r="B33" s="265"/>
      <c r="C33" s="265"/>
      <c r="D33" s="265"/>
      <c r="E33" s="266"/>
      <c r="F33" s="267"/>
      <c r="G33" s="267"/>
      <c r="H33" s="268"/>
      <c r="J33" s="70"/>
      <c r="K33" s="70"/>
      <c r="L33" s="70"/>
    </row>
    <row r="34" spans="1:12">
      <c r="A34" s="238"/>
      <c r="B34" s="239"/>
      <c r="C34" s="239"/>
      <c r="D34" s="239"/>
      <c r="E34" s="240"/>
      <c r="F34" s="241"/>
      <c r="G34" s="241"/>
      <c r="H34" s="242"/>
      <c r="J34" s="70"/>
      <c r="K34" s="70"/>
      <c r="L34" s="70"/>
    </row>
    <row r="35" spans="1:12">
      <c r="A35" s="269" t="s">
        <v>342</v>
      </c>
      <c r="B35" s="270"/>
      <c r="C35" s="270"/>
      <c r="D35" s="271"/>
      <c r="E35" s="231" t="s">
        <v>343</v>
      </c>
      <c r="F35" s="227" t="s">
        <v>344</v>
      </c>
      <c r="G35" s="227" t="s">
        <v>345</v>
      </c>
      <c r="H35" s="272" t="s">
        <v>346</v>
      </c>
      <c r="J35" s="70"/>
      <c r="K35" s="70"/>
      <c r="L35" s="70"/>
    </row>
    <row r="36" spans="1:12">
      <c r="A36" s="273" t="s">
        <v>347</v>
      </c>
      <c r="B36" s="274"/>
      <c r="C36" s="274"/>
      <c r="D36" s="275"/>
      <c r="E36" s="276"/>
      <c r="F36" s="277">
        <f>H13</f>
        <v>6516</v>
      </c>
      <c r="G36" s="278"/>
      <c r="H36" s="279"/>
      <c r="J36" s="70"/>
      <c r="K36" s="70"/>
      <c r="L36" s="70"/>
    </row>
    <row r="37" spans="1:12">
      <c r="A37" s="238" t="s">
        <v>348</v>
      </c>
      <c r="B37" s="239"/>
      <c r="C37" s="239"/>
      <c r="D37" s="280"/>
      <c r="E37" s="281">
        <v>0.51670000000000005</v>
      </c>
      <c r="F37" s="282">
        <f>(F36*E37)</f>
        <v>3366.8172000000004</v>
      </c>
      <c r="G37" s="283"/>
      <c r="H37" s="284"/>
      <c r="J37" s="70"/>
      <c r="K37" s="70"/>
      <c r="L37" s="70"/>
    </row>
    <row r="38" spans="1:12">
      <c r="A38" s="285" t="s">
        <v>349</v>
      </c>
      <c r="B38" s="286"/>
      <c r="C38" s="286"/>
      <c r="D38" s="287"/>
      <c r="E38" s="288"/>
      <c r="F38" s="289">
        <f>SUM(F36:F37)</f>
        <v>9882.8172000000013</v>
      </c>
      <c r="G38" s="257">
        <f>F38*E43</f>
        <v>0</v>
      </c>
      <c r="H38" s="258">
        <f>F38+G38</f>
        <v>9882.8172000000013</v>
      </c>
      <c r="J38" s="70"/>
      <c r="K38" s="70"/>
      <c r="L38" s="70"/>
    </row>
    <row r="39" spans="1:12">
      <c r="A39" s="273" t="s">
        <v>350</v>
      </c>
      <c r="B39" s="274"/>
      <c r="C39" s="274"/>
      <c r="D39" s="275"/>
      <c r="E39" s="276"/>
      <c r="F39" s="290" t="e">
        <f>H27</f>
        <v>#REF!</v>
      </c>
      <c r="G39" s="291"/>
      <c r="H39" s="292"/>
      <c r="J39" s="70"/>
      <c r="K39" s="70"/>
      <c r="L39" s="70"/>
    </row>
    <row r="40" spans="1:12">
      <c r="A40" s="238" t="s">
        <v>351</v>
      </c>
      <c r="B40" s="239"/>
      <c r="C40" s="239"/>
      <c r="D40" s="280"/>
      <c r="E40" s="293"/>
      <c r="F40" s="282">
        <f>H32</f>
        <v>0</v>
      </c>
      <c r="G40" s="283"/>
      <c r="H40" s="284"/>
      <c r="J40" s="70"/>
      <c r="K40" s="70"/>
      <c r="L40" s="70"/>
    </row>
    <row r="41" spans="1:12">
      <c r="A41" s="285" t="s">
        <v>352</v>
      </c>
      <c r="B41" s="286"/>
      <c r="C41" s="286"/>
      <c r="D41" s="287"/>
      <c r="E41" s="294"/>
      <c r="F41" s="289" t="e">
        <f>SUM(F39:F40)</f>
        <v>#REF!</v>
      </c>
      <c r="G41" s="257" t="e">
        <f>F41*E43</f>
        <v>#REF!</v>
      </c>
      <c r="H41" s="258" t="e">
        <f>F41+G41</f>
        <v>#REF!</v>
      </c>
      <c r="J41" s="70"/>
      <c r="K41" s="70"/>
      <c r="L41" s="70"/>
    </row>
    <row r="42" spans="1:12">
      <c r="A42" s="269" t="s">
        <v>353</v>
      </c>
      <c r="B42" s="270"/>
      <c r="C42" s="270"/>
      <c r="D42" s="270"/>
      <c r="E42" s="295"/>
      <c r="F42" s="296" t="e">
        <f>F41+F38</f>
        <v>#REF!</v>
      </c>
      <c r="G42" s="297"/>
      <c r="H42" s="279"/>
      <c r="J42" s="70"/>
      <c r="K42" s="70"/>
      <c r="L42" s="70"/>
    </row>
    <row r="43" spans="1:12">
      <c r="A43" s="298" t="s">
        <v>354</v>
      </c>
      <c r="B43" s="299"/>
      <c r="C43" s="299"/>
      <c r="D43" s="239"/>
      <c r="E43" s="300"/>
      <c r="F43" s="301" t="e">
        <f>F42*E43</f>
        <v>#REF!</v>
      </c>
      <c r="G43" s="302"/>
      <c r="H43" s="303"/>
      <c r="J43" s="70"/>
      <c r="K43" s="70"/>
      <c r="L43" s="70"/>
    </row>
    <row r="44" spans="1:12">
      <c r="A44" s="304" t="s">
        <v>355</v>
      </c>
      <c r="B44" s="305"/>
      <c r="C44" s="305"/>
      <c r="D44" s="306"/>
      <c r="E44" s="307"/>
      <c r="F44" s="306"/>
      <c r="G44" s="306"/>
      <c r="H44" s="308" t="e">
        <f>ROUND(H41+H38,2)</f>
        <v>#REF!</v>
      </c>
      <c r="J44" s="70"/>
      <c r="K44" s="70"/>
      <c r="L44" s="70"/>
    </row>
    <row r="45" spans="1:12" ht="13.5" thickBot="1">
      <c r="A45" s="309"/>
      <c r="B45" s="310"/>
      <c r="C45" s="310"/>
      <c r="D45" s="310"/>
      <c r="E45" s="310"/>
      <c r="F45" s="310"/>
      <c r="G45" s="310"/>
      <c r="H45" s="311"/>
      <c r="J45" s="70"/>
      <c r="K45" s="70"/>
      <c r="L45" s="70"/>
    </row>
    <row r="46" spans="1:12">
      <c r="A46" s="212"/>
      <c r="B46" s="213"/>
      <c r="C46" s="213"/>
      <c r="D46" s="214"/>
      <c r="E46" s="215"/>
      <c r="F46" s="214"/>
      <c r="G46" s="214"/>
      <c r="H46" s="216"/>
      <c r="J46" s="70"/>
      <c r="K46" s="70"/>
      <c r="L46" s="70"/>
    </row>
    <row r="47" spans="1:12">
      <c r="A47" s="619" t="s">
        <v>312</v>
      </c>
      <c r="B47" s="620"/>
      <c r="C47" s="620"/>
      <c r="D47" s="620"/>
      <c r="E47" s="620"/>
      <c r="F47" s="620"/>
      <c r="G47" s="620"/>
      <c r="H47" s="621"/>
      <c r="J47" s="70"/>
      <c r="K47" s="70"/>
      <c r="L47" s="70"/>
    </row>
    <row r="48" spans="1:12">
      <c r="A48" s="619" t="s">
        <v>313</v>
      </c>
      <c r="B48" s="620"/>
      <c r="C48" s="620"/>
      <c r="D48" s="620"/>
      <c r="E48" s="620"/>
      <c r="F48" s="620"/>
      <c r="G48" s="620"/>
      <c r="H48" s="621"/>
      <c r="J48" s="70"/>
      <c r="K48" s="70"/>
      <c r="L48" s="70"/>
    </row>
    <row r="49" spans="1:12">
      <c r="A49" s="622" t="e">
        <f>#REF!</f>
        <v>#REF!</v>
      </c>
      <c r="B49" s="623"/>
      <c r="C49" s="623"/>
      <c r="D49" s="623"/>
      <c r="E49" s="623"/>
      <c r="F49" s="623"/>
      <c r="G49" s="623"/>
      <c r="H49" s="624"/>
      <c r="J49" s="70"/>
      <c r="K49" s="70"/>
      <c r="L49" s="70"/>
    </row>
    <row r="50" spans="1:12">
      <c r="A50" s="622" t="s">
        <v>314</v>
      </c>
      <c r="B50" s="623"/>
      <c r="C50" s="623"/>
      <c r="D50" s="623"/>
      <c r="E50" s="623"/>
      <c r="F50" s="623"/>
      <c r="G50" s="623"/>
      <c r="H50" s="217"/>
      <c r="J50" s="70"/>
      <c r="K50" s="70"/>
      <c r="L50" s="70"/>
    </row>
    <row r="51" spans="1:12">
      <c r="A51" s="625" t="s">
        <v>136</v>
      </c>
      <c r="B51" s="626"/>
      <c r="C51" s="626"/>
      <c r="D51" s="626"/>
      <c r="E51" s="626"/>
      <c r="F51" s="626"/>
      <c r="G51" s="626"/>
      <c r="H51" s="627"/>
      <c r="J51" s="70" t="str">
        <f>A51</f>
        <v>ADM-002</v>
      </c>
      <c r="K51" s="70" t="str">
        <f>E53</f>
        <v>MÊS</v>
      </c>
      <c r="L51" s="218" t="e">
        <f>H89</f>
        <v>#REF!</v>
      </c>
    </row>
    <row r="52" spans="1:12">
      <c r="A52" s="628" t="s">
        <v>315</v>
      </c>
      <c r="B52" s="629"/>
      <c r="C52" s="219" t="s">
        <v>5</v>
      </c>
      <c r="D52" s="219" t="s">
        <v>316</v>
      </c>
      <c r="E52" s="630" t="s">
        <v>1</v>
      </c>
      <c r="F52" s="630"/>
      <c r="G52" s="630" t="s">
        <v>317</v>
      </c>
      <c r="H52" s="631"/>
      <c r="J52" s="70"/>
      <c r="K52" s="70"/>
      <c r="L52" s="70"/>
    </row>
    <row r="53" spans="1:12" ht="35.25" customHeight="1">
      <c r="A53" s="613" t="s">
        <v>135</v>
      </c>
      <c r="B53" s="614"/>
      <c r="C53" s="220" t="s">
        <v>319</v>
      </c>
      <c r="D53" s="221" t="s">
        <v>171</v>
      </c>
      <c r="E53" s="615" t="s">
        <v>320</v>
      </c>
      <c r="F53" s="615"/>
      <c r="G53" s="616" t="s">
        <v>321</v>
      </c>
      <c r="H53" s="617"/>
      <c r="J53" s="70"/>
      <c r="K53" s="70"/>
      <c r="L53" s="218"/>
    </row>
    <row r="54" spans="1:12">
      <c r="A54" s="222"/>
      <c r="B54" s="223"/>
      <c r="C54" s="223"/>
      <c r="D54" s="223"/>
      <c r="E54" s="224"/>
      <c r="F54" s="225"/>
      <c r="G54" s="225"/>
      <c r="H54" s="226"/>
      <c r="J54" s="70"/>
      <c r="K54" s="70"/>
      <c r="L54" s="70"/>
    </row>
    <row r="55" spans="1:12">
      <c r="A55" s="601" t="s">
        <v>322</v>
      </c>
      <c r="B55" s="603" t="s">
        <v>5</v>
      </c>
      <c r="C55" s="603" t="s">
        <v>7</v>
      </c>
      <c r="D55" s="603" t="s">
        <v>323</v>
      </c>
      <c r="E55" s="606" t="s">
        <v>324</v>
      </c>
      <c r="F55" s="608" t="s">
        <v>325</v>
      </c>
      <c r="G55" s="609"/>
      <c r="H55" s="610" t="s">
        <v>326</v>
      </c>
      <c r="J55" s="70"/>
      <c r="K55" s="70"/>
      <c r="L55" s="70"/>
    </row>
    <row r="56" spans="1:12">
      <c r="A56" s="618"/>
      <c r="B56" s="604"/>
      <c r="C56" s="604"/>
      <c r="D56" s="605"/>
      <c r="E56" s="607"/>
      <c r="F56" s="227" t="s">
        <v>327</v>
      </c>
      <c r="G56" s="227" t="s">
        <v>328</v>
      </c>
      <c r="H56" s="611"/>
      <c r="J56" s="70"/>
      <c r="K56" s="70"/>
      <c r="L56" s="70"/>
    </row>
    <row r="57" spans="1:12">
      <c r="A57" s="228" t="s">
        <v>356</v>
      </c>
      <c r="B57" s="229" t="s">
        <v>73</v>
      </c>
      <c r="C57" s="230">
        <v>920112</v>
      </c>
      <c r="D57" s="231" t="s">
        <v>320</v>
      </c>
      <c r="E57" s="232">
        <v>1</v>
      </c>
      <c r="F57" s="233">
        <v>2800</v>
      </c>
      <c r="G57" s="234">
        <f>ROUND(F57*E57,2)</f>
        <v>2800</v>
      </c>
      <c r="H57" s="235"/>
      <c r="J57" s="70"/>
      <c r="K57" s="70"/>
      <c r="L57" s="70"/>
    </row>
    <row r="58" spans="1:12">
      <c r="A58" s="236" t="s">
        <v>326</v>
      </c>
      <c r="B58" s="598"/>
      <c r="C58" s="599"/>
      <c r="D58" s="599"/>
      <c r="E58" s="599"/>
      <c r="F58" s="599"/>
      <c r="G58" s="600"/>
      <c r="H58" s="237">
        <f>SUM(G57:G57)</f>
        <v>2800</v>
      </c>
      <c r="J58" s="70"/>
      <c r="K58" s="70"/>
      <c r="L58" s="70"/>
    </row>
    <row r="59" spans="1:12">
      <c r="A59" s="238"/>
      <c r="B59" s="239"/>
      <c r="C59" s="239"/>
      <c r="D59" s="239"/>
      <c r="E59" s="240"/>
      <c r="F59" s="241"/>
      <c r="G59" s="241"/>
      <c r="H59" s="242"/>
      <c r="J59" s="70"/>
      <c r="K59" s="70"/>
      <c r="L59" s="70"/>
    </row>
    <row r="60" spans="1:12">
      <c r="A60" s="601" t="s">
        <v>330</v>
      </c>
      <c r="B60" s="603" t="s">
        <v>5</v>
      </c>
      <c r="C60" s="603" t="s">
        <v>7</v>
      </c>
      <c r="D60" s="603" t="s">
        <v>323</v>
      </c>
      <c r="E60" s="606" t="s">
        <v>324</v>
      </c>
      <c r="F60" s="608" t="s">
        <v>325</v>
      </c>
      <c r="G60" s="609"/>
      <c r="H60" s="610" t="s">
        <v>331</v>
      </c>
      <c r="J60" s="70"/>
      <c r="K60" s="70"/>
      <c r="L60" s="70"/>
    </row>
    <row r="61" spans="1:12">
      <c r="A61" s="602"/>
      <c r="B61" s="604"/>
      <c r="C61" s="604"/>
      <c r="D61" s="604"/>
      <c r="E61" s="612"/>
      <c r="F61" s="227" t="s">
        <v>327</v>
      </c>
      <c r="G61" s="227" t="s">
        <v>328</v>
      </c>
      <c r="H61" s="611"/>
      <c r="J61" s="70"/>
      <c r="K61" s="70"/>
      <c r="L61" s="70"/>
    </row>
    <row r="62" spans="1:12">
      <c r="A62" s="243" t="e">
        <f>VLOOKUP(C62,#REF!,2,FALSE)</f>
        <v>#REF!</v>
      </c>
      <c r="B62" s="244" t="s">
        <v>73</v>
      </c>
      <c r="C62" s="244">
        <v>820115</v>
      </c>
      <c r="D62" s="231" t="e">
        <f>VLOOKUP(C62,#REF!,3,FALSE)</f>
        <v>#REF!</v>
      </c>
      <c r="E62" s="232">
        <v>0.16666700000000001</v>
      </c>
      <c r="F62" s="245" t="e">
        <f>VLOOKUP(C62,#REF!,4,FALSE)</f>
        <v>#REF!</v>
      </c>
      <c r="G62" s="246" t="e">
        <f t="shared" ref="G62:G71" si="1">ROUND(F62*E62,2)</f>
        <v>#REF!</v>
      </c>
      <c r="H62" s="235"/>
      <c r="J62" s="70"/>
      <c r="K62" s="70"/>
      <c r="L62" s="70"/>
    </row>
    <row r="63" spans="1:12">
      <c r="A63" s="247" t="s">
        <v>332</v>
      </c>
      <c r="B63" s="244" t="s">
        <v>319</v>
      </c>
      <c r="C63" s="244" t="s">
        <v>171</v>
      </c>
      <c r="D63" s="231" t="s">
        <v>50</v>
      </c>
      <c r="E63" s="232">
        <v>0.16666666666666666</v>
      </c>
      <c r="F63" s="233">
        <v>45.04</v>
      </c>
      <c r="G63" s="234">
        <f t="shared" si="1"/>
        <v>7.51</v>
      </c>
      <c r="H63" s="235"/>
      <c r="J63" s="70"/>
      <c r="K63" s="70"/>
      <c r="L63" s="70"/>
    </row>
    <row r="64" spans="1:12">
      <c r="A64" s="247" t="s">
        <v>333</v>
      </c>
      <c r="B64" s="244" t="s">
        <v>73</v>
      </c>
      <c r="C64" s="244">
        <v>820114</v>
      </c>
      <c r="D64" s="231" t="e">
        <f>VLOOKUP(C64,#REF!,3,FALSE)</f>
        <v>#REF!</v>
      </c>
      <c r="E64" s="232">
        <v>8.3333000000000004E-2</v>
      </c>
      <c r="F64" s="245" t="e">
        <f>VLOOKUP(C64,#REF!,4,FALSE)</f>
        <v>#REF!</v>
      </c>
      <c r="G64" s="234" t="e">
        <f t="shared" si="1"/>
        <v>#REF!</v>
      </c>
      <c r="H64" s="235"/>
      <c r="J64" s="70"/>
      <c r="K64" s="70"/>
      <c r="L64" s="70"/>
    </row>
    <row r="65" spans="1:12">
      <c r="A65" s="247" t="s">
        <v>334</v>
      </c>
      <c r="B65" s="244" t="s">
        <v>319</v>
      </c>
      <c r="C65" s="244" t="s">
        <v>171</v>
      </c>
      <c r="D65" s="231" t="s">
        <v>123</v>
      </c>
      <c r="E65" s="232">
        <v>8.3333000000000004E-2</v>
      </c>
      <c r="F65" s="233">
        <v>10.4</v>
      </c>
      <c r="G65" s="234">
        <f t="shared" si="1"/>
        <v>0.87</v>
      </c>
      <c r="H65" s="235"/>
      <c r="J65" s="70"/>
      <c r="K65" s="70"/>
      <c r="L65" s="70"/>
    </row>
    <row r="66" spans="1:12" ht="22.5">
      <c r="A66" s="247" t="s">
        <v>335</v>
      </c>
      <c r="B66" s="229" t="s">
        <v>336</v>
      </c>
      <c r="C66" s="244" t="s">
        <v>171</v>
      </c>
      <c r="D66" s="231" t="s">
        <v>49</v>
      </c>
      <c r="E66" s="232">
        <v>22</v>
      </c>
      <c r="F66" s="233">
        <v>18.899999999999999</v>
      </c>
      <c r="G66" s="234">
        <f t="shared" si="1"/>
        <v>415.8</v>
      </c>
      <c r="H66" s="235"/>
      <c r="J66" s="70"/>
      <c r="K66" s="70"/>
      <c r="L66" s="70"/>
    </row>
    <row r="67" spans="1:12">
      <c r="A67" s="247" t="s">
        <v>337</v>
      </c>
      <c r="B67" s="244" t="s">
        <v>319</v>
      </c>
      <c r="C67" s="244" t="s">
        <v>171</v>
      </c>
      <c r="D67" s="231" t="s">
        <v>123</v>
      </c>
      <c r="E67" s="232">
        <v>1.6667000000000001E-2</v>
      </c>
      <c r="F67" s="233">
        <v>93.17</v>
      </c>
      <c r="G67" s="234">
        <f t="shared" si="1"/>
        <v>1.55</v>
      </c>
      <c r="H67" s="235"/>
      <c r="J67" s="70"/>
      <c r="K67" s="70"/>
      <c r="L67" s="70"/>
    </row>
    <row r="68" spans="1:12">
      <c r="A68" s="243" t="e">
        <f>VLOOKUP(C68,#REF!,2,FALSE)</f>
        <v>#REF!</v>
      </c>
      <c r="B68" s="244" t="s">
        <v>73</v>
      </c>
      <c r="C68" s="244">
        <v>820116</v>
      </c>
      <c r="D68" s="231" t="e">
        <f>VLOOKUP(C68,#REF!,3,FALSE)</f>
        <v>#REF!</v>
      </c>
      <c r="E68" s="232">
        <v>8.3333000000000004E-2</v>
      </c>
      <c r="F68" s="245" t="e">
        <f>VLOOKUP(C68,#REF!,4,FALSE)</f>
        <v>#REF!</v>
      </c>
      <c r="G68" s="234" t="e">
        <f t="shared" si="1"/>
        <v>#REF!</v>
      </c>
      <c r="H68" s="235"/>
      <c r="J68" s="70"/>
      <c r="K68" s="70"/>
      <c r="L68" s="70"/>
    </row>
    <row r="69" spans="1:12">
      <c r="A69" s="247" t="s">
        <v>338</v>
      </c>
      <c r="B69" s="244" t="s">
        <v>319</v>
      </c>
      <c r="C69" s="244" t="s">
        <v>171</v>
      </c>
      <c r="D69" s="231" t="s">
        <v>123</v>
      </c>
      <c r="E69" s="232">
        <v>0.5</v>
      </c>
      <c r="F69" s="233">
        <v>2.23</v>
      </c>
      <c r="G69" s="234">
        <f t="shared" si="1"/>
        <v>1.1200000000000001</v>
      </c>
      <c r="H69" s="235"/>
      <c r="J69" s="70"/>
      <c r="K69" s="70"/>
      <c r="L69" s="70"/>
    </row>
    <row r="70" spans="1:12">
      <c r="A70" s="247" t="s">
        <v>339</v>
      </c>
      <c r="B70" s="244" t="s">
        <v>319</v>
      </c>
      <c r="C70" s="244" t="s">
        <v>171</v>
      </c>
      <c r="D70" s="231" t="s">
        <v>123</v>
      </c>
      <c r="E70" s="232">
        <v>1</v>
      </c>
      <c r="F70" s="233">
        <v>20.52</v>
      </c>
      <c r="G70" s="234">
        <f t="shared" si="1"/>
        <v>20.52</v>
      </c>
      <c r="H70" s="235"/>
      <c r="J70" s="70"/>
      <c r="K70" s="70"/>
      <c r="L70" s="70"/>
    </row>
    <row r="71" spans="1:12">
      <c r="A71" s="243" t="e">
        <f>VLOOKUP(C71,#REF!,2,FALSE)</f>
        <v>#REF!</v>
      </c>
      <c r="B71" s="244" t="s">
        <v>73</v>
      </c>
      <c r="C71" s="244">
        <v>820118</v>
      </c>
      <c r="D71" s="231" t="e">
        <f>VLOOKUP(C71,#REF!,3,FALSE)</f>
        <v>#REF!</v>
      </c>
      <c r="E71" s="232">
        <v>4</v>
      </c>
      <c r="F71" s="245" t="e">
        <f>VLOOKUP(C71,#REF!,4,FALSE)</f>
        <v>#REF!</v>
      </c>
      <c r="G71" s="234" t="e">
        <f t="shared" si="1"/>
        <v>#REF!</v>
      </c>
      <c r="H71" s="235"/>
      <c r="J71" s="70"/>
      <c r="K71" s="70"/>
      <c r="L71" s="70"/>
    </row>
    <row r="72" spans="1:12">
      <c r="A72" s="236" t="s">
        <v>331</v>
      </c>
      <c r="B72" s="598"/>
      <c r="C72" s="599"/>
      <c r="D72" s="599"/>
      <c r="E72" s="599"/>
      <c r="F72" s="599"/>
      <c r="G72" s="600"/>
      <c r="H72" s="237" t="e">
        <f>SUM(G62:G72)</f>
        <v>#REF!</v>
      </c>
      <c r="J72" s="70"/>
      <c r="K72" s="70"/>
      <c r="L72" s="70"/>
    </row>
    <row r="73" spans="1:12">
      <c r="A73" s="248"/>
      <c r="B73" s="249"/>
      <c r="C73" s="249"/>
      <c r="D73" s="250"/>
      <c r="E73" s="251"/>
      <c r="F73" s="252"/>
      <c r="G73" s="252"/>
      <c r="H73" s="253"/>
      <c r="J73" s="70"/>
      <c r="K73" s="70"/>
      <c r="L73" s="70"/>
    </row>
    <row r="74" spans="1:12">
      <c r="A74" s="601" t="s">
        <v>340</v>
      </c>
      <c r="B74" s="603" t="s">
        <v>5</v>
      </c>
      <c r="C74" s="603" t="s">
        <v>7</v>
      </c>
      <c r="D74" s="603" t="s">
        <v>323</v>
      </c>
      <c r="E74" s="606" t="s">
        <v>324</v>
      </c>
      <c r="F74" s="608" t="s">
        <v>325</v>
      </c>
      <c r="G74" s="609"/>
      <c r="H74" s="610" t="s">
        <v>341</v>
      </c>
      <c r="J74" s="70"/>
      <c r="K74" s="70"/>
      <c r="L74" s="70"/>
    </row>
    <row r="75" spans="1:12">
      <c r="A75" s="602"/>
      <c r="B75" s="604"/>
      <c r="C75" s="604"/>
      <c r="D75" s="605"/>
      <c r="E75" s="607"/>
      <c r="F75" s="227" t="s">
        <v>327</v>
      </c>
      <c r="G75" s="227" t="s">
        <v>328</v>
      </c>
      <c r="H75" s="611"/>
      <c r="J75" s="70"/>
      <c r="K75" s="70"/>
      <c r="L75" s="70"/>
    </row>
    <row r="76" spans="1:12">
      <c r="A76" s="254"/>
      <c r="B76" s="255"/>
      <c r="C76" s="256"/>
      <c r="D76" s="231"/>
      <c r="E76" s="256"/>
      <c r="F76" s="233"/>
      <c r="G76" s="257"/>
      <c r="H76" s="258"/>
      <c r="J76" s="70"/>
      <c r="K76" s="70"/>
      <c r="L76" s="70"/>
    </row>
    <row r="77" spans="1:12">
      <c r="A77" s="236" t="s">
        <v>341</v>
      </c>
      <c r="B77" s="259"/>
      <c r="C77" s="259"/>
      <c r="D77" s="260"/>
      <c r="E77" s="261"/>
      <c r="F77" s="262"/>
      <c r="G77" s="263"/>
      <c r="H77" s="258">
        <f>SUM(G76:G76)</f>
        <v>0</v>
      </c>
      <c r="J77" s="70"/>
      <c r="K77" s="70"/>
      <c r="L77" s="70"/>
    </row>
    <row r="78" spans="1:12">
      <c r="A78" s="264"/>
      <c r="B78" s="265"/>
      <c r="C78" s="265"/>
      <c r="D78" s="265"/>
      <c r="E78" s="266"/>
      <c r="F78" s="267"/>
      <c r="G78" s="267"/>
      <c r="H78" s="268"/>
      <c r="J78" s="70"/>
      <c r="K78" s="70"/>
      <c r="L78" s="70"/>
    </row>
    <row r="79" spans="1:12">
      <c r="A79" s="238"/>
      <c r="B79" s="239"/>
      <c r="C79" s="239"/>
      <c r="D79" s="239"/>
      <c r="E79" s="240"/>
      <c r="F79" s="241"/>
      <c r="G79" s="241"/>
      <c r="H79" s="242"/>
      <c r="J79" s="70"/>
      <c r="K79" s="70"/>
      <c r="L79" s="70"/>
    </row>
    <row r="80" spans="1:12">
      <c r="A80" s="269" t="s">
        <v>342</v>
      </c>
      <c r="B80" s="270"/>
      <c r="C80" s="270"/>
      <c r="D80" s="271"/>
      <c r="E80" s="231" t="s">
        <v>343</v>
      </c>
      <c r="F80" s="227" t="s">
        <v>344</v>
      </c>
      <c r="G80" s="227" t="s">
        <v>345</v>
      </c>
      <c r="H80" s="272" t="s">
        <v>346</v>
      </c>
      <c r="J80" s="70"/>
      <c r="K80" s="70"/>
      <c r="L80" s="70"/>
    </row>
    <row r="81" spans="1:12">
      <c r="A81" s="273" t="s">
        <v>347</v>
      </c>
      <c r="B81" s="274"/>
      <c r="C81" s="274"/>
      <c r="D81" s="275"/>
      <c r="E81" s="276"/>
      <c r="F81" s="277">
        <f>H58</f>
        <v>2800</v>
      </c>
      <c r="G81" s="278"/>
      <c r="H81" s="279"/>
      <c r="J81" s="70"/>
      <c r="K81" s="70"/>
      <c r="L81" s="70"/>
    </row>
    <row r="82" spans="1:12">
      <c r="A82" s="238" t="s">
        <v>348</v>
      </c>
      <c r="B82" s="239"/>
      <c r="C82" s="239"/>
      <c r="D82" s="280"/>
      <c r="E82" s="281">
        <v>0.51670000000000005</v>
      </c>
      <c r="F82" s="282">
        <f>(F81*E82)</f>
        <v>1446.7600000000002</v>
      </c>
      <c r="G82" s="283"/>
      <c r="H82" s="284"/>
      <c r="J82" s="70"/>
      <c r="K82" s="70"/>
      <c r="L82" s="70"/>
    </row>
    <row r="83" spans="1:12">
      <c r="A83" s="285" t="s">
        <v>349</v>
      </c>
      <c r="B83" s="286"/>
      <c r="C83" s="286"/>
      <c r="D83" s="287"/>
      <c r="E83" s="288"/>
      <c r="F83" s="289">
        <f>SUM(F81:F82)</f>
        <v>4246.76</v>
      </c>
      <c r="G83" s="257">
        <f>F83*E88</f>
        <v>0</v>
      </c>
      <c r="H83" s="258">
        <f>F83+G83</f>
        <v>4246.76</v>
      </c>
      <c r="J83" s="70"/>
      <c r="K83" s="70"/>
      <c r="L83" s="70"/>
    </row>
    <row r="84" spans="1:12">
      <c r="A84" s="273" t="s">
        <v>350</v>
      </c>
      <c r="B84" s="274"/>
      <c r="C84" s="274"/>
      <c r="D84" s="275"/>
      <c r="E84" s="276"/>
      <c r="F84" s="290" t="e">
        <f>H72</f>
        <v>#REF!</v>
      </c>
      <c r="G84" s="291"/>
      <c r="H84" s="292"/>
      <c r="J84" s="70"/>
      <c r="K84" s="70"/>
      <c r="L84" s="70"/>
    </row>
    <row r="85" spans="1:12">
      <c r="A85" s="238" t="s">
        <v>351</v>
      </c>
      <c r="B85" s="239"/>
      <c r="C85" s="239"/>
      <c r="D85" s="280"/>
      <c r="E85" s="293"/>
      <c r="F85" s="282">
        <f>H77</f>
        <v>0</v>
      </c>
      <c r="G85" s="283"/>
      <c r="H85" s="284"/>
      <c r="J85" s="70"/>
      <c r="K85" s="70"/>
      <c r="L85" s="70"/>
    </row>
    <row r="86" spans="1:12">
      <c r="A86" s="285" t="s">
        <v>352</v>
      </c>
      <c r="B86" s="286"/>
      <c r="C86" s="286"/>
      <c r="D86" s="287"/>
      <c r="E86" s="294"/>
      <c r="F86" s="289" t="e">
        <f>SUM(F84:F85)</f>
        <v>#REF!</v>
      </c>
      <c r="G86" s="257" t="e">
        <f>F86*E88</f>
        <v>#REF!</v>
      </c>
      <c r="H86" s="258" t="e">
        <f>F86+G86</f>
        <v>#REF!</v>
      </c>
      <c r="J86" s="70"/>
      <c r="K86" s="70"/>
      <c r="L86" s="70"/>
    </row>
    <row r="87" spans="1:12">
      <c r="A87" s="269" t="s">
        <v>353</v>
      </c>
      <c r="B87" s="270"/>
      <c r="C87" s="270"/>
      <c r="D87" s="270"/>
      <c r="E87" s="295"/>
      <c r="F87" s="296" t="e">
        <f>F86+F83</f>
        <v>#REF!</v>
      </c>
      <c r="G87" s="297"/>
      <c r="H87" s="279"/>
      <c r="J87" s="70"/>
      <c r="K87" s="70"/>
      <c r="L87" s="70"/>
    </row>
    <row r="88" spans="1:12">
      <c r="A88" s="298" t="s">
        <v>354</v>
      </c>
      <c r="B88" s="299"/>
      <c r="C88" s="299"/>
      <c r="D88" s="239"/>
      <c r="E88" s="300"/>
      <c r="F88" s="301" t="e">
        <f>F87*E88</f>
        <v>#REF!</v>
      </c>
      <c r="G88" s="302"/>
      <c r="H88" s="303"/>
      <c r="J88" s="70"/>
      <c r="K88" s="70"/>
      <c r="L88" s="70"/>
    </row>
    <row r="89" spans="1:12">
      <c r="A89" s="304" t="s">
        <v>355</v>
      </c>
      <c r="B89" s="305"/>
      <c r="C89" s="305"/>
      <c r="D89" s="306"/>
      <c r="E89" s="307"/>
      <c r="F89" s="306"/>
      <c r="G89" s="306"/>
      <c r="H89" s="308" t="e">
        <f>ROUND(H86+H83,2)</f>
        <v>#REF!</v>
      </c>
      <c r="J89" s="70"/>
      <c r="K89" s="70"/>
      <c r="L89" s="70"/>
    </row>
    <row r="90" spans="1:12" ht="13.5" thickBot="1">
      <c r="A90" s="309"/>
      <c r="B90" s="310"/>
      <c r="C90" s="310"/>
      <c r="D90" s="310"/>
      <c r="E90" s="310"/>
      <c r="F90" s="310"/>
      <c r="G90" s="310"/>
      <c r="H90" s="311"/>
      <c r="J90" s="70"/>
      <c r="K90" s="70"/>
      <c r="L90" s="70"/>
    </row>
    <row r="91" spans="1:12">
      <c r="A91" s="212"/>
      <c r="B91" s="213"/>
      <c r="C91" s="213"/>
      <c r="D91" s="214"/>
      <c r="E91" s="215"/>
      <c r="F91" s="214"/>
      <c r="G91" s="214"/>
      <c r="H91" s="216"/>
      <c r="J91" s="70"/>
      <c r="K91" s="70"/>
      <c r="L91" s="70"/>
    </row>
    <row r="92" spans="1:12">
      <c r="A92" s="619" t="s">
        <v>312</v>
      </c>
      <c r="B92" s="620"/>
      <c r="C92" s="620"/>
      <c r="D92" s="620"/>
      <c r="E92" s="620"/>
      <c r="F92" s="620"/>
      <c r="G92" s="620"/>
      <c r="H92" s="621"/>
      <c r="J92" s="70"/>
      <c r="K92" s="70"/>
      <c r="L92" s="70"/>
    </row>
    <row r="93" spans="1:12">
      <c r="A93" s="619" t="s">
        <v>313</v>
      </c>
      <c r="B93" s="620"/>
      <c r="C93" s="620"/>
      <c r="D93" s="620"/>
      <c r="E93" s="620"/>
      <c r="F93" s="620"/>
      <c r="G93" s="620"/>
      <c r="H93" s="621"/>
      <c r="J93" s="70"/>
      <c r="K93" s="70"/>
      <c r="L93" s="70"/>
    </row>
    <row r="94" spans="1:12">
      <c r="A94" s="622" t="e">
        <f>#REF!</f>
        <v>#REF!</v>
      </c>
      <c r="B94" s="623"/>
      <c r="C94" s="623"/>
      <c r="D94" s="623"/>
      <c r="E94" s="623"/>
      <c r="F94" s="623"/>
      <c r="G94" s="623"/>
      <c r="H94" s="624"/>
      <c r="J94" s="70"/>
      <c r="K94" s="70"/>
      <c r="L94" s="70"/>
    </row>
    <row r="95" spans="1:12">
      <c r="A95" s="622" t="s">
        <v>314</v>
      </c>
      <c r="B95" s="623"/>
      <c r="C95" s="623"/>
      <c r="D95" s="623"/>
      <c r="E95" s="623"/>
      <c r="F95" s="623"/>
      <c r="G95" s="623"/>
      <c r="H95" s="217"/>
      <c r="J95" s="70"/>
      <c r="K95" s="70"/>
      <c r="L95" s="70"/>
    </row>
    <row r="96" spans="1:12">
      <c r="A96" s="625" t="s">
        <v>142</v>
      </c>
      <c r="B96" s="626"/>
      <c r="C96" s="626"/>
      <c r="D96" s="626"/>
      <c r="E96" s="626"/>
      <c r="F96" s="626"/>
      <c r="G96" s="626"/>
      <c r="H96" s="627"/>
      <c r="J96" s="70" t="str">
        <f>A96</f>
        <v>ADM-003</v>
      </c>
      <c r="K96" s="70" t="str">
        <f>E98</f>
        <v>MÊS</v>
      </c>
      <c r="L96" s="218" t="e">
        <f>H134</f>
        <v>#REF!</v>
      </c>
    </row>
    <row r="97" spans="1:12">
      <c r="A97" s="628" t="s">
        <v>315</v>
      </c>
      <c r="B97" s="629"/>
      <c r="C97" s="219" t="s">
        <v>5</v>
      </c>
      <c r="D97" s="219" t="s">
        <v>316</v>
      </c>
      <c r="E97" s="630" t="s">
        <v>1</v>
      </c>
      <c r="F97" s="630"/>
      <c r="G97" s="630" t="s">
        <v>317</v>
      </c>
      <c r="H97" s="631"/>
      <c r="J97" s="70"/>
      <c r="K97" s="70"/>
      <c r="L97" s="70"/>
    </row>
    <row r="98" spans="1:12" ht="30.75" customHeight="1">
      <c r="A98" s="613" t="s">
        <v>141</v>
      </c>
      <c r="B98" s="614"/>
      <c r="C98" s="220" t="s">
        <v>73</v>
      </c>
      <c r="D98" s="221">
        <v>920119</v>
      </c>
      <c r="E98" s="615" t="s">
        <v>320</v>
      </c>
      <c r="F98" s="615"/>
      <c r="G98" s="616" t="s">
        <v>321</v>
      </c>
      <c r="H98" s="617"/>
      <c r="J98" s="70"/>
      <c r="K98" s="70"/>
      <c r="L98" s="218"/>
    </row>
    <row r="99" spans="1:12">
      <c r="A99" s="222"/>
      <c r="B99" s="223"/>
      <c r="C99" s="223"/>
      <c r="D99" s="223"/>
      <c r="E99" s="224"/>
      <c r="F99" s="225"/>
      <c r="G99" s="225"/>
      <c r="H99" s="226"/>
      <c r="J99" s="70"/>
      <c r="K99" s="70"/>
      <c r="L99" s="70"/>
    </row>
    <row r="100" spans="1:12">
      <c r="A100" s="601" t="s">
        <v>322</v>
      </c>
      <c r="B100" s="603" t="s">
        <v>5</v>
      </c>
      <c r="C100" s="603" t="s">
        <v>7</v>
      </c>
      <c r="D100" s="603" t="s">
        <v>323</v>
      </c>
      <c r="E100" s="606" t="s">
        <v>324</v>
      </c>
      <c r="F100" s="608" t="s">
        <v>325</v>
      </c>
      <c r="G100" s="609"/>
      <c r="H100" s="610" t="s">
        <v>326</v>
      </c>
      <c r="J100" s="70"/>
      <c r="K100" s="70"/>
      <c r="L100" s="70"/>
    </row>
    <row r="101" spans="1:12">
      <c r="A101" s="618"/>
      <c r="B101" s="604"/>
      <c r="C101" s="604"/>
      <c r="D101" s="605"/>
      <c r="E101" s="607"/>
      <c r="F101" s="227" t="s">
        <v>327</v>
      </c>
      <c r="G101" s="227" t="s">
        <v>328</v>
      </c>
      <c r="H101" s="611"/>
      <c r="J101" s="70"/>
      <c r="K101" s="70"/>
      <c r="L101" s="70"/>
    </row>
    <row r="102" spans="1:12">
      <c r="A102" s="228" t="s">
        <v>357</v>
      </c>
      <c r="B102" s="244" t="s">
        <v>73</v>
      </c>
      <c r="C102" s="244">
        <v>920119</v>
      </c>
      <c r="D102" s="231" t="s">
        <v>320</v>
      </c>
      <c r="E102" s="232">
        <v>1</v>
      </c>
      <c r="F102" s="233">
        <f>13760.23/1.775</f>
        <v>7752.2422535211272</v>
      </c>
      <c r="G102" s="234">
        <f>ROUND(F102*E102,2)</f>
        <v>7752.24</v>
      </c>
      <c r="H102" s="235"/>
      <c r="J102" s="70"/>
      <c r="K102" s="70"/>
      <c r="L102" s="70"/>
    </row>
    <row r="103" spans="1:12">
      <c r="A103" s="236" t="s">
        <v>326</v>
      </c>
      <c r="B103" s="598"/>
      <c r="C103" s="599"/>
      <c r="D103" s="599"/>
      <c r="E103" s="599"/>
      <c r="F103" s="599"/>
      <c r="G103" s="600"/>
      <c r="H103" s="237">
        <f>SUM(G102:G102)</f>
        <v>7752.24</v>
      </c>
      <c r="J103" s="70"/>
      <c r="K103" s="70"/>
      <c r="L103" s="70"/>
    </row>
    <row r="104" spans="1:12">
      <c r="A104" s="238"/>
      <c r="B104" s="239"/>
      <c r="C104" s="239"/>
      <c r="D104" s="239"/>
      <c r="E104" s="240"/>
      <c r="F104" s="241"/>
      <c r="G104" s="241"/>
      <c r="H104" s="242"/>
      <c r="J104" s="70"/>
      <c r="K104" s="70"/>
      <c r="L104" s="70"/>
    </row>
    <row r="105" spans="1:12">
      <c r="A105" s="601" t="s">
        <v>330</v>
      </c>
      <c r="B105" s="603" t="s">
        <v>5</v>
      </c>
      <c r="C105" s="603" t="s">
        <v>7</v>
      </c>
      <c r="D105" s="603" t="s">
        <v>323</v>
      </c>
      <c r="E105" s="606" t="s">
        <v>324</v>
      </c>
      <c r="F105" s="608" t="s">
        <v>325</v>
      </c>
      <c r="G105" s="609"/>
      <c r="H105" s="610" t="s">
        <v>331</v>
      </c>
      <c r="J105" s="70"/>
      <c r="K105" s="70"/>
      <c r="L105" s="70"/>
    </row>
    <row r="106" spans="1:12">
      <c r="A106" s="602"/>
      <c r="B106" s="604"/>
      <c r="C106" s="604"/>
      <c r="D106" s="604"/>
      <c r="E106" s="612"/>
      <c r="F106" s="227" t="s">
        <v>327</v>
      </c>
      <c r="G106" s="227" t="s">
        <v>328</v>
      </c>
      <c r="H106" s="611"/>
      <c r="J106" s="70"/>
      <c r="K106" s="70"/>
      <c r="L106" s="70"/>
    </row>
    <row r="107" spans="1:12">
      <c r="A107" s="243" t="e">
        <f>VLOOKUP(C107,#REF!,2,FALSE)</f>
        <v>#REF!</v>
      </c>
      <c r="B107" s="244" t="s">
        <v>73</v>
      </c>
      <c r="C107" s="244">
        <v>820115</v>
      </c>
      <c r="D107" s="231" t="e">
        <f>VLOOKUP(C107,#REF!,3,FALSE)</f>
        <v>#REF!</v>
      </c>
      <c r="E107" s="232">
        <v>0.16666700000000001</v>
      </c>
      <c r="F107" s="245" t="e">
        <f>VLOOKUP(C107,#REF!,4,FALSE)</f>
        <v>#REF!</v>
      </c>
      <c r="G107" s="246" t="e">
        <f t="shared" ref="G107:G116" si="2">ROUND(F107*E107,2)</f>
        <v>#REF!</v>
      </c>
      <c r="H107" s="235"/>
      <c r="J107" s="70"/>
      <c r="K107" s="70"/>
      <c r="L107" s="70"/>
    </row>
    <row r="108" spans="1:12">
      <c r="A108" s="247" t="s">
        <v>332</v>
      </c>
      <c r="B108" s="244" t="s">
        <v>319</v>
      </c>
      <c r="C108" s="244" t="s">
        <v>171</v>
      </c>
      <c r="D108" s="231" t="s">
        <v>50</v>
      </c>
      <c r="E108" s="232">
        <v>0.16666666666666666</v>
      </c>
      <c r="F108" s="233">
        <v>45.04</v>
      </c>
      <c r="G108" s="234">
        <f t="shared" si="2"/>
        <v>7.51</v>
      </c>
      <c r="H108" s="235"/>
      <c r="J108" s="70"/>
      <c r="K108" s="70"/>
      <c r="L108" s="70"/>
    </row>
    <row r="109" spans="1:12">
      <c r="A109" s="247" t="s">
        <v>333</v>
      </c>
      <c r="B109" s="244" t="s">
        <v>73</v>
      </c>
      <c r="C109" s="244">
        <v>820114</v>
      </c>
      <c r="D109" s="231" t="e">
        <f>VLOOKUP(C109,#REF!,3,FALSE)</f>
        <v>#REF!</v>
      </c>
      <c r="E109" s="232">
        <v>8.3333000000000004E-2</v>
      </c>
      <c r="F109" s="245" t="e">
        <f>VLOOKUP(C109,#REF!,4,FALSE)</f>
        <v>#REF!</v>
      </c>
      <c r="G109" s="234" t="e">
        <f t="shared" si="2"/>
        <v>#REF!</v>
      </c>
      <c r="H109" s="235"/>
      <c r="J109" s="70"/>
      <c r="K109" s="70"/>
      <c r="L109" s="70"/>
    </row>
    <row r="110" spans="1:12">
      <c r="A110" s="247" t="s">
        <v>334</v>
      </c>
      <c r="B110" s="244" t="s">
        <v>319</v>
      </c>
      <c r="C110" s="244" t="s">
        <v>171</v>
      </c>
      <c r="D110" s="231" t="s">
        <v>123</v>
      </c>
      <c r="E110" s="232">
        <v>8.3333000000000004E-2</v>
      </c>
      <c r="F110" s="233">
        <v>10.4</v>
      </c>
      <c r="G110" s="234">
        <f t="shared" si="2"/>
        <v>0.87</v>
      </c>
      <c r="H110" s="235"/>
      <c r="J110" s="70"/>
      <c r="K110" s="70"/>
      <c r="L110" s="70"/>
    </row>
    <row r="111" spans="1:12" ht="22.5">
      <c r="A111" s="247" t="s">
        <v>335</v>
      </c>
      <c r="B111" s="229" t="s">
        <v>336</v>
      </c>
      <c r="C111" s="244" t="s">
        <v>171</v>
      </c>
      <c r="D111" s="231" t="s">
        <v>49</v>
      </c>
      <c r="E111" s="232">
        <v>22</v>
      </c>
      <c r="F111" s="233">
        <f>18.9*0.8</f>
        <v>15.12</v>
      </c>
      <c r="G111" s="234">
        <f t="shared" si="2"/>
        <v>332.64</v>
      </c>
      <c r="H111" s="235"/>
      <c r="J111" s="70"/>
      <c r="K111" s="70"/>
      <c r="L111" s="70"/>
    </row>
    <row r="112" spans="1:12">
      <c r="A112" s="247" t="s">
        <v>337</v>
      </c>
      <c r="B112" s="244" t="s">
        <v>319</v>
      </c>
      <c r="C112" s="244" t="s">
        <v>171</v>
      </c>
      <c r="D112" s="231" t="s">
        <v>123</v>
      </c>
      <c r="E112" s="232">
        <v>1.6667000000000001E-2</v>
      </c>
      <c r="F112" s="233">
        <v>93.17</v>
      </c>
      <c r="G112" s="234">
        <f t="shared" si="2"/>
        <v>1.55</v>
      </c>
      <c r="H112" s="235"/>
      <c r="J112" s="70"/>
      <c r="K112" s="70"/>
      <c r="L112" s="70"/>
    </row>
    <row r="113" spans="1:12">
      <c r="A113" s="243" t="e">
        <f>VLOOKUP(C113,#REF!,2,FALSE)</f>
        <v>#REF!</v>
      </c>
      <c r="B113" s="244" t="s">
        <v>73</v>
      </c>
      <c r="C113" s="244">
        <v>820116</v>
      </c>
      <c r="D113" s="231" t="e">
        <f>VLOOKUP(C113,#REF!,3,FALSE)</f>
        <v>#REF!</v>
      </c>
      <c r="E113" s="232">
        <v>8.3333000000000004E-2</v>
      </c>
      <c r="F113" s="245" t="e">
        <f>VLOOKUP(C113,#REF!,4,FALSE)</f>
        <v>#REF!</v>
      </c>
      <c r="G113" s="234" t="e">
        <f t="shared" si="2"/>
        <v>#REF!</v>
      </c>
      <c r="H113" s="235"/>
      <c r="J113" s="70"/>
      <c r="K113" s="70"/>
      <c r="L113" s="70"/>
    </row>
    <row r="114" spans="1:12">
      <c r="A114" s="247" t="s">
        <v>338</v>
      </c>
      <c r="B114" s="244" t="s">
        <v>319</v>
      </c>
      <c r="C114" s="244" t="s">
        <v>171</v>
      </c>
      <c r="D114" s="231" t="s">
        <v>123</v>
      </c>
      <c r="E114" s="232">
        <v>0.5</v>
      </c>
      <c r="F114" s="233">
        <v>2.23</v>
      </c>
      <c r="G114" s="234">
        <f t="shared" si="2"/>
        <v>1.1200000000000001</v>
      </c>
      <c r="H114" s="235"/>
      <c r="J114" s="70"/>
      <c r="K114" s="70"/>
      <c r="L114" s="70"/>
    </row>
    <row r="115" spans="1:12">
      <c r="A115" s="247" t="s">
        <v>339</v>
      </c>
      <c r="B115" s="244" t="s">
        <v>319</v>
      </c>
      <c r="C115" s="244" t="s">
        <v>171</v>
      </c>
      <c r="D115" s="231" t="s">
        <v>123</v>
      </c>
      <c r="E115" s="232">
        <v>1</v>
      </c>
      <c r="F115" s="233">
        <v>20.52</v>
      </c>
      <c r="G115" s="234">
        <f t="shared" si="2"/>
        <v>20.52</v>
      </c>
      <c r="H115" s="235"/>
      <c r="J115" s="70"/>
      <c r="K115" s="70"/>
      <c r="L115" s="70"/>
    </row>
    <row r="116" spans="1:12">
      <c r="A116" s="243" t="e">
        <f>VLOOKUP(C116,#REF!,2,FALSE)</f>
        <v>#REF!</v>
      </c>
      <c r="B116" s="244" t="s">
        <v>73</v>
      </c>
      <c r="C116" s="244">
        <v>820118</v>
      </c>
      <c r="D116" s="231" t="e">
        <f>VLOOKUP(C116,#REF!,3,FALSE)</f>
        <v>#REF!</v>
      </c>
      <c r="E116" s="232">
        <v>4</v>
      </c>
      <c r="F116" s="245" t="e">
        <f>VLOOKUP(C116,#REF!,4,FALSE)</f>
        <v>#REF!</v>
      </c>
      <c r="G116" s="234" t="e">
        <f t="shared" si="2"/>
        <v>#REF!</v>
      </c>
      <c r="H116" s="235"/>
      <c r="J116" s="70"/>
      <c r="K116" s="70"/>
      <c r="L116" s="70"/>
    </row>
    <row r="117" spans="1:12">
      <c r="A117" s="236" t="s">
        <v>331</v>
      </c>
      <c r="B117" s="598"/>
      <c r="C117" s="599"/>
      <c r="D117" s="599"/>
      <c r="E117" s="599"/>
      <c r="F117" s="599"/>
      <c r="G117" s="600"/>
      <c r="H117" s="237" t="e">
        <f>SUM(G107:G117)</f>
        <v>#REF!</v>
      </c>
      <c r="J117" s="70"/>
      <c r="K117" s="70"/>
      <c r="L117" s="70"/>
    </row>
    <row r="118" spans="1:12">
      <c r="A118" s="248"/>
      <c r="B118" s="249"/>
      <c r="C118" s="249"/>
      <c r="D118" s="250"/>
      <c r="E118" s="251"/>
      <c r="F118" s="252"/>
      <c r="G118" s="252"/>
      <c r="H118" s="253"/>
      <c r="J118" s="70"/>
      <c r="K118" s="70"/>
      <c r="L118" s="70"/>
    </row>
    <row r="119" spans="1:12">
      <c r="A119" s="601" t="s">
        <v>340</v>
      </c>
      <c r="B119" s="603" t="s">
        <v>5</v>
      </c>
      <c r="C119" s="603" t="s">
        <v>7</v>
      </c>
      <c r="D119" s="603" t="s">
        <v>323</v>
      </c>
      <c r="E119" s="606" t="s">
        <v>324</v>
      </c>
      <c r="F119" s="608" t="s">
        <v>325</v>
      </c>
      <c r="G119" s="609"/>
      <c r="H119" s="610" t="s">
        <v>341</v>
      </c>
      <c r="J119" s="70"/>
      <c r="K119" s="70"/>
      <c r="L119" s="70"/>
    </row>
    <row r="120" spans="1:12">
      <c r="A120" s="602"/>
      <c r="B120" s="604"/>
      <c r="C120" s="604"/>
      <c r="D120" s="605"/>
      <c r="E120" s="607"/>
      <c r="F120" s="227" t="s">
        <v>327</v>
      </c>
      <c r="G120" s="227" t="s">
        <v>328</v>
      </c>
      <c r="H120" s="611"/>
      <c r="J120" s="70"/>
      <c r="K120" s="70"/>
      <c r="L120" s="70"/>
    </row>
    <row r="121" spans="1:12">
      <c r="A121" s="254"/>
      <c r="B121" s="255"/>
      <c r="C121" s="256"/>
      <c r="D121" s="231"/>
      <c r="E121" s="256"/>
      <c r="F121" s="233"/>
      <c r="G121" s="257"/>
      <c r="H121" s="258"/>
      <c r="J121" s="70"/>
      <c r="K121" s="70"/>
      <c r="L121" s="70"/>
    </row>
    <row r="122" spans="1:12">
      <c r="A122" s="236" t="s">
        <v>341</v>
      </c>
      <c r="B122" s="259"/>
      <c r="C122" s="259"/>
      <c r="D122" s="260"/>
      <c r="E122" s="261"/>
      <c r="F122" s="262"/>
      <c r="G122" s="263"/>
      <c r="H122" s="258">
        <f>SUM(G121:G121)</f>
        <v>0</v>
      </c>
      <c r="J122" s="70"/>
      <c r="K122" s="70"/>
      <c r="L122" s="70"/>
    </row>
    <row r="123" spans="1:12">
      <c r="A123" s="264"/>
      <c r="B123" s="265"/>
      <c r="C123" s="265"/>
      <c r="D123" s="265"/>
      <c r="E123" s="266"/>
      <c r="F123" s="267"/>
      <c r="G123" s="267"/>
      <c r="H123" s="268"/>
      <c r="J123" s="70"/>
      <c r="K123" s="70"/>
      <c r="L123" s="70"/>
    </row>
    <row r="124" spans="1:12">
      <c r="A124" s="238"/>
      <c r="B124" s="239"/>
      <c r="C124" s="239"/>
      <c r="D124" s="239"/>
      <c r="E124" s="240"/>
      <c r="F124" s="241"/>
      <c r="G124" s="241"/>
      <c r="H124" s="242"/>
      <c r="J124" s="70"/>
      <c r="K124" s="70"/>
      <c r="L124" s="70"/>
    </row>
    <row r="125" spans="1:12">
      <c r="A125" s="269" t="s">
        <v>342</v>
      </c>
      <c r="B125" s="270"/>
      <c r="C125" s="270"/>
      <c r="D125" s="271"/>
      <c r="E125" s="231" t="s">
        <v>343</v>
      </c>
      <c r="F125" s="227" t="s">
        <v>344</v>
      </c>
      <c r="G125" s="227" t="s">
        <v>345</v>
      </c>
      <c r="H125" s="272" t="s">
        <v>346</v>
      </c>
      <c r="J125" s="70"/>
      <c r="K125" s="70"/>
      <c r="L125" s="70"/>
    </row>
    <row r="126" spans="1:12">
      <c r="A126" s="273" t="s">
        <v>347</v>
      </c>
      <c r="B126" s="274"/>
      <c r="C126" s="274"/>
      <c r="D126" s="275"/>
      <c r="E126" s="276"/>
      <c r="F126" s="277">
        <f>H103</f>
        <v>7752.24</v>
      </c>
      <c r="G126" s="278"/>
      <c r="H126" s="279"/>
      <c r="J126" s="70"/>
      <c r="K126" s="70"/>
      <c r="L126" s="70"/>
    </row>
    <row r="127" spans="1:12">
      <c r="A127" s="238" t="s">
        <v>348</v>
      </c>
      <c r="B127" s="239"/>
      <c r="C127" s="239"/>
      <c r="D127" s="280"/>
      <c r="E127" s="281">
        <v>0.51670000000000005</v>
      </c>
      <c r="F127" s="282">
        <f>(F126*E127)</f>
        <v>4005.5824080000002</v>
      </c>
      <c r="G127" s="283"/>
      <c r="H127" s="284"/>
      <c r="J127" s="70"/>
      <c r="K127" s="70"/>
      <c r="L127" s="70"/>
    </row>
    <row r="128" spans="1:12">
      <c r="A128" s="285" t="s">
        <v>349</v>
      </c>
      <c r="B128" s="286"/>
      <c r="C128" s="286"/>
      <c r="D128" s="287"/>
      <c r="E128" s="288"/>
      <c r="F128" s="289">
        <f>SUM(F126:F127)</f>
        <v>11757.822408</v>
      </c>
      <c r="G128" s="257">
        <f>F128*E133</f>
        <v>0</v>
      </c>
      <c r="H128" s="258">
        <f>F128+G128</f>
        <v>11757.822408</v>
      </c>
      <c r="J128" s="70"/>
      <c r="K128" s="70"/>
      <c r="L128" s="70"/>
    </row>
    <row r="129" spans="1:12">
      <c r="A129" s="273" t="s">
        <v>350</v>
      </c>
      <c r="B129" s="274"/>
      <c r="C129" s="274"/>
      <c r="D129" s="275"/>
      <c r="E129" s="276"/>
      <c r="F129" s="290" t="e">
        <f>H117</f>
        <v>#REF!</v>
      </c>
      <c r="G129" s="291"/>
      <c r="H129" s="292"/>
      <c r="J129" s="70"/>
      <c r="K129" s="70"/>
      <c r="L129" s="70"/>
    </row>
    <row r="130" spans="1:12">
      <c r="A130" s="238" t="s">
        <v>351</v>
      </c>
      <c r="B130" s="239"/>
      <c r="C130" s="239"/>
      <c r="D130" s="280"/>
      <c r="E130" s="293"/>
      <c r="F130" s="282">
        <f>H122</f>
        <v>0</v>
      </c>
      <c r="G130" s="283"/>
      <c r="H130" s="284"/>
      <c r="J130" s="70"/>
      <c r="K130" s="70"/>
      <c r="L130" s="70"/>
    </row>
    <row r="131" spans="1:12">
      <c r="A131" s="285" t="s">
        <v>352</v>
      </c>
      <c r="B131" s="286"/>
      <c r="C131" s="286"/>
      <c r="D131" s="287"/>
      <c r="E131" s="294"/>
      <c r="F131" s="289" t="e">
        <f>SUM(F129:F130)</f>
        <v>#REF!</v>
      </c>
      <c r="G131" s="257" t="e">
        <f>F131*E133</f>
        <v>#REF!</v>
      </c>
      <c r="H131" s="258" t="e">
        <f>F131+G131</f>
        <v>#REF!</v>
      </c>
      <c r="J131" s="70"/>
      <c r="K131" s="70"/>
      <c r="L131" s="70"/>
    </row>
    <row r="132" spans="1:12">
      <c r="A132" s="269" t="s">
        <v>353</v>
      </c>
      <c r="B132" s="270"/>
      <c r="C132" s="270"/>
      <c r="D132" s="270"/>
      <c r="E132" s="295"/>
      <c r="F132" s="296" t="e">
        <f>F131+F128</f>
        <v>#REF!</v>
      </c>
      <c r="G132" s="297"/>
      <c r="H132" s="279"/>
      <c r="J132" s="70"/>
      <c r="K132" s="70"/>
      <c r="L132" s="70"/>
    </row>
    <row r="133" spans="1:12">
      <c r="A133" s="298" t="s">
        <v>354</v>
      </c>
      <c r="B133" s="299"/>
      <c r="C133" s="299"/>
      <c r="D133" s="239"/>
      <c r="E133" s="300"/>
      <c r="F133" s="301" t="e">
        <f>F132*E133</f>
        <v>#REF!</v>
      </c>
      <c r="G133" s="302"/>
      <c r="H133" s="303"/>
      <c r="J133" s="70"/>
      <c r="K133" s="70"/>
      <c r="L133" s="70"/>
    </row>
    <row r="134" spans="1:12">
      <c r="A134" s="304" t="s">
        <v>355</v>
      </c>
      <c r="B134" s="305"/>
      <c r="C134" s="305"/>
      <c r="D134" s="306"/>
      <c r="E134" s="307"/>
      <c r="F134" s="306"/>
      <c r="G134" s="306"/>
      <c r="H134" s="308" t="e">
        <f>ROUND(H131+H128,2)</f>
        <v>#REF!</v>
      </c>
      <c r="J134" s="70"/>
      <c r="K134" s="70"/>
      <c r="L134" s="70"/>
    </row>
    <row r="135" spans="1:12" ht="13.5" thickBot="1">
      <c r="A135" s="309"/>
      <c r="B135" s="310"/>
      <c r="C135" s="310"/>
      <c r="D135" s="310"/>
      <c r="E135" s="310"/>
      <c r="F135" s="310"/>
      <c r="G135" s="310"/>
      <c r="H135" s="311"/>
      <c r="J135" s="70"/>
      <c r="K135" s="70"/>
      <c r="L135" s="70"/>
    </row>
    <row r="136" spans="1:12">
      <c r="A136" s="212"/>
      <c r="B136" s="213"/>
      <c r="C136" s="213"/>
      <c r="D136" s="214"/>
      <c r="E136" s="215"/>
      <c r="F136" s="214"/>
      <c r="G136" s="214"/>
      <c r="H136" s="216"/>
      <c r="J136" s="70"/>
      <c r="K136" s="70"/>
      <c r="L136" s="70"/>
    </row>
    <row r="137" spans="1:12">
      <c r="A137" s="619" t="s">
        <v>312</v>
      </c>
      <c r="B137" s="620"/>
      <c r="C137" s="620"/>
      <c r="D137" s="620"/>
      <c r="E137" s="620"/>
      <c r="F137" s="620"/>
      <c r="G137" s="620"/>
      <c r="H137" s="621"/>
      <c r="J137" s="70"/>
      <c r="K137" s="70"/>
      <c r="L137" s="70"/>
    </row>
    <row r="138" spans="1:12">
      <c r="A138" s="619" t="s">
        <v>313</v>
      </c>
      <c r="B138" s="620"/>
      <c r="C138" s="620"/>
      <c r="D138" s="620"/>
      <c r="E138" s="620"/>
      <c r="F138" s="620"/>
      <c r="G138" s="620"/>
      <c r="H138" s="621"/>
      <c r="J138" s="70"/>
      <c r="K138" s="70"/>
      <c r="L138" s="70"/>
    </row>
    <row r="139" spans="1:12">
      <c r="A139" s="622" t="e">
        <f>#REF!</f>
        <v>#REF!</v>
      </c>
      <c r="B139" s="623"/>
      <c r="C139" s="623"/>
      <c r="D139" s="623"/>
      <c r="E139" s="623"/>
      <c r="F139" s="623"/>
      <c r="G139" s="623"/>
      <c r="H139" s="624"/>
      <c r="J139" s="70"/>
      <c r="K139" s="70"/>
      <c r="L139" s="70"/>
    </row>
    <row r="140" spans="1:12">
      <c r="A140" s="622" t="s">
        <v>314</v>
      </c>
      <c r="B140" s="623"/>
      <c r="C140" s="623"/>
      <c r="D140" s="623"/>
      <c r="E140" s="623"/>
      <c r="F140" s="623"/>
      <c r="G140" s="623"/>
      <c r="H140" s="217"/>
      <c r="J140" s="70"/>
      <c r="K140" s="70"/>
      <c r="L140" s="70"/>
    </row>
    <row r="141" spans="1:12">
      <c r="A141" s="625" t="s">
        <v>139</v>
      </c>
      <c r="B141" s="626"/>
      <c r="C141" s="626"/>
      <c r="D141" s="626"/>
      <c r="E141" s="626"/>
      <c r="F141" s="626"/>
      <c r="G141" s="626"/>
      <c r="H141" s="627"/>
      <c r="J141" s="70" t="str">
        <f>A141</f>
        <v>ADM-004</v>
      </c>
      <c r="K141" s="70" t="str">
        <f>E143</f>
        <v>MÊS</v>
      </c>
      <c r="L141" s="218" t="e">
        <f>H190</f>
        <v>#REF!</v>
      </c>
    </row>
    <row r="142" spans="1:12">
      <c r="A142" s="628" t="s">
        <v>315</v>
      </c>
      <c r="B142" s="629"/>
      <c r="C142" s="219" t="s">
        <v>5</v>
      </c>
      <c r="D142" s="219" t="s">
        <v>316</v>
      </c>
      <c r="E142" s="630" t="s">
        <v>1</v>
      </c>
      <c r="F142" s="630"/>
      <c r="G142" s="630" t="s">
        <v>317</v>
      </c>
      <c r="H142" s="631"/>
      <c r="J142" s="70"/>
      <c r="K142" s="70"/>
      <c r="L142" s="70"/>
    </row>
    <row r="143" spans="1:12">
      <c r="A143" s="613" t="s">
        <v>358</v>
      </c>
      <c r="B143" s="614"/>
      <c r="C143" s="220" t="s">
        <v>73</v>
      </c>
      <c r="D143" s="221">
        <v>920119</v>
      </c>
      <c r="E143" s="615" t="s">
        <v>320</v>
      </c>
      <c r="F143" s="615"/>
      <c r="G143" s="616" t="s">
        <v>321</v>
      </c>
      <c r="H143" s="617"/>
      <c r="J143" s="70"/>
      <c r="K143" s="70"/>
      <c r="L143" s="218"/>
    </row>
    <row r="144" spans="1:12">
      <c r="A144" s="222"/>
      <c r="B144" s="223"/>
      <c r="C144" s="223"/>
      <c r="D144" s="223"/>
      <c r="E144" s="224"/>
      <c r="F144" s="225"/>
      <c r="G144" s="225"/>
      <c r="H144" s="226"/>
      <c r="J144" s="70"/>
      <c r="K144" s="70"/>
      <c r="L144" s="70"/>
    </row>
    <row r="145" spans="1:12">
      <c r="A145" s="601" t="s">
        <v>322</v>
      </c>
      <c r="B145" s="603" t="s">
        <v>5</v>
      </c>
      <c r="C145" s="603" t="s">
        <v>7</v>
      </c>
      <c r="D145" s="603" t="s">
        <v>323</v>
      </c>
      <c r="E145" s="606" t="s">
        <v>324</v>
      </c>
      <c r="F145" s="608" t="s">
        <v>325</v>
      </c>
      <c r="G145" s="609"/>
      <c r="H145" s="610" t="s">
        <v>326</v>
      </c>
      <c r="J145" s="70"/>
      <c r="K145" s="70"/>
      <c r="L145" s="70"/>
    </row>
    <row r="146" spans="1:12">
      <c r="A146" s="618"/>
      <c r="B146" s="604"/>
      <c r="C146" s="604"/>
      <c r="D146" s="605"/>
      <c r="E146" s="607"/>
      <c r="F146" s="227" t="s">
        <v>327</v>
      </c>
      <c r="G146" s="227" t="s">
        <v>328</v>
      </c>
      <c r="H146" s="611"/>
      <c r="J146" s="70"/>
      <c r="K146" s="70"/>
      <c r="L146" s="70"/>
    </row>
    <row r="147" spans="1:12">
      <c r="A147" s="228" t="s">
        <v>359</v>
      </c>
      <c r="B147" s="244" t="s">
        <v>73</v>
      </c>
      <c r="C147" s="244">
        <v>930392</v>
      </c>
      <c r="D147" s="231" t="s">
        <v>320</v>
      </c>
      <c r="E147" s="232">
        <v>1</v>
      </c>
      <c r="F147" s="233">
        <f>3909.88/1.775</f>
        <v>2202.7492957746481</v>
      </c>
      <c r="G147" s="234">
        <f>ROUND(F147*E147,2)</f>
        <v>2202.75</v>
      </c>
      <c r="H147" s="235"/>
      <c r="J147" s="70"/>
      <c r="K147" s="70"/>
      <c r="L147" s="70"/>
    </row>
    <row r="148" spans="1:12">
      <c r="A148" s="236" t="s">
        <v>326</v>
      </c>
      <c r="B148" s="598"/>
      <c r="C148" s="599"/>
      <c r="D148" s="599"/>
      <c r="E148" s="599"/>
      <c r="F148" s="599"/>
      <c r="G148" s="600"/>
      <c r="H148" s="237">
        <f>SUM(G147:G147)</f>
        <v>2202.75</v>
      </c>
      <c r="J148" s="70"/>
      <c r="K148" s="70"/>
      <c r="L148" s="70"/>
    </row>
    <row r="149" spans="1:12">
      <c r="A149" s="238"/>
      <c r="B149" s="239"/>
      <c r="C149" s="239"/>
      <c r="D149" s="239"/>
      <c r="E149" s="240"/>
      <c r="F149" s="241"/>
      <c r="G149" s="241"/>
      <c r="H149" s="242"/>
      <c r="J149" s="70"/>
      <c r="K149" s="70"/>
      <c r="L149" s="70"/>
    </row>
    <row r="150" spans="1:12">
      <c r="A150" s="601" t="s">
        <v>330</v>
      </c>
      <c r="B150" s="603" t="s">
        <v>5</v>
      </c>
      <c r="C150" s="603" t="s">
        <v>7</v>
      </c>
      <c r="D150" s="603" t="s">
        <v>323</v>
      </c>
      <c r="E150" s="606" t="s">
        <v>324</v>
      </c>
      <c r="F150" s="608" t="s">
        <v>325</v>
      </c>
      <c r="G150" s="609"/>
      <c r="H150" s="610" t="s">
        <v>331</v>
      </c>
      <c r="J150" s="70"/>
      <c r="K150" s="70"/>
      <c r="L150" s="70"/>
    </row>
    <row r="151" spans="1:12">
      <c r="A151" s="602"/>
      <c r="B151" s="604"/>
      <c r="C151" s="604"/>
      <c r="D151" s="604"/>
      <c r="E151" s="612"/>
      <c r="F151" s="227" t="s">
        <v>327</v>
      </c>
      <c r="G151" s="227" t="s">
        <v>328</v>
      </c>
      <c r="H151" s="611"/>
      <c r="J151" s="70"/>
      <c r="K151" s="70"/>
      <c r="L151" s="70"/>
    </row>
    <row r="152" spans="1:12">
      <c r="A152" s="243" t="e">
        <f>VLOOKUP(C152,#REF!,2,FALSE)</f>
        <v>#REF!</v>
      </c>
      <c r="B152" s="244" t="s">
        <v>73</v>
      </c>
      <c r="C152" s="244">
        <v>820115</v>
      </c>
      <c r="D152" s="231" t="e">
        <f>VLOOKUP(C152,#REF!,3,FALSE)</f>
        <v>#REF!</v>
      </c>
      <c r="E152" s="232">
        <v>0.16666700000000001</v>
      </c>
      <c r="F152" s="245" t="e">
        <f>VLOOKUP(C152,#REF!,4,FALSE)</f>
        <v>#REF!</v>
      </c>
      <c r="G152" s="246" t="e">
        <f t="shared" ref="G152:G171" si="3">ROUND(F152*E152,2)</f>
        <v>#REF!</v>
      </c>
      <c r="H152" s="235"/>
      <c r="J152" s="70"/>
      <c r="K152" s="70"/>
      <c r="L152" s="70"/>
    </row>
    <row r="153" spans="1:12">
      <c r="A153" s="247" t="s">
        <v>332</v>
      </c>
      <c r="B153" s="244" t="s">
        <v>319</v>
      </c>
      <c r="C153" s="244" t="s">
        <v>171</v>
      </c>
      <c r="D153" s="231" t="s">
        <v>50</v>
      </c>
      <c r="E153" s="232">
        <v>0.16666666666666666</v>
      </c>
      <c r="F153" s="233">
        <v>45.04</v>
      </c>
      <c r="G153" s="234">
        <f t="shared" si="3"/>
        <v>7.51</v>
      </c>
      <c r="H153" s="235"/>
      <c r="J153" s="70"/>
      <c r="K153" s="70"/>
      <c r="L153" s="70"/>
    </row>
    <row r="154" spans="1:12">
      <c r="A154" s="247" t="s">
        <v>333</v>
      </c>
      <c r="B154" s="244" t="s">
        <v>73</v>
      </c>
      <c r="C154" s="244">
        <v>820114</v>
      </c>
      <c r="D154" s="231" t="e">
        <f>VLOOKUP(C154,#REF!,3,FALSE)</f>
        <v>#REF!</v>
      </c>
      <c r="E154" s="232">
        <v>8.3333000000000004E-2</v>
      </c>
      <c r="F154" s="245" t="e">
        <f>VLOOKUP(C154,#REF!,4,FALSE)</f>
        <v>#REF!</v>
      </c>
      <c r="G154" s="234" t="e">
        <f t="shared" si="3"/>
        <v>#REF!</v>
      </c>
      <c r="H154" s="235"/>
      <c r="J154" s="70"/>
      <c r="K154" s="70"/>
      <c r="L154" s="70"/>
    </row>
    <row r="155" spans="1:12">
      <c r="A155" s="247" t="s">
        <v>334</v>
      </c>
      <c r="B155" s="244" t="s">
        <v>319</v>
      </c>
      <c r="C155" s="244" t="s">
        <v>171</v>
      </c>
      <c r="D155" s="231" t="s">
        <v>123</v>
      </c>
      <c r="E155" s="232">
        <v>8.3333000000000004E-2</v>
      </c>
      <c r="F155" s="233">
        <v>10.4</v>
      </c>
      <c r="G155" s="234">
        <f t="shared" si="3"/>
        <v>0.87</v>
      </c>
      <c r="H155" s="235"/>
      <c r="J155" s="70"/>
      <c r="K155" s="70"/>
      <c r="L155" s="70"/>
    </row>
    <row r="156" spans="1:12" ht="22.5">
      <c r="A156" s="247" t="s">
        <v>335</v>
      </c>
      <c r="B156" s="229" t="s">
        <v>336</v>
      </c>
      <c r="C156" s="244" t="s">
        <v>171</v>
      </c>
      <c r="D156" s="231" t="s">
        <v>320</v>
      </c>
      <c r="E156" s="232">
        <v>1</v>
      </c>
      <c r="F156" s="233">
        <v>240</v>
      </c>
      <c r="G156" s="234">
        <f t="shared" si="3"/>
        <v>240</v>
      </c>
      <c r="H156" s="235"/>
      <c r="J156" s="70"/>
      <c r="K156" s="70"/>
      <c r="L156" s="70"/>
    </row>
    <row r="157" spans="1:12">
      <c r="A157" s="247" t="s">
        <v>337</v>
      </c>
      <c r="B157" s="244" t="s">
        <v>319</v>
      </c>
      <c r="C157" s="244" t="s">
        <v>171</v>
      </c>
      <c r="D157" s="231" t="s">
        <v>123</v>
      </c>
      <c r="E157" s="232">
        <v>1.6667000000000001E-2</v>
      </c>
      <c r="F157" s="233">
        <v>93.17</v>
      </c>
      <c r="G157" s="234">
        <f t="shared" si="3"/>
        <v>1.55</v>
      </c>
      <c r="H157" s="235"/>
      <c r="J157" s="70"/>
      <c r="K157" s="70"/>
      <c r="L157" s="70"/>
    </row>
    <row r="158" spans="1:12">
      <c r="A158" s="243" t="e">
        <f>VLOOKUP(C158,#REF!,2,FALSE)</f>
        <v>#REF!</v>
      </c>
      <c r="B158" s="244" t="s">
        <v>73</v>
      </c>
      <c r="C158" s="244">
        <v>820116</v>
      </c>
      <c r="D158" s="231" t="e">
        <f>VLOOKUP(C158,#REF!,3,FALSE)</f>
        <v>#REF!</v>
      </c>
      <c r="E158" s="232">
        <v>8.3333000000000004E-2</v>
      </c>
      <c r="F158" s="245" t="e">
        <f>VLOOKUP(C158,#REF!,4,FALSE)</f>
        <v>#REF!</v>
      </c>
      <c r="G158" s="234" t="e">
        <f t="shared" si="3"/>
        <v>#REF!</v>
      </c>
      <c r="H158" s="235"/>
      <c r="J158" s="70"/>
      <c r="K158" s="70"/>
      <c r="L158" s="70"/>
    </row>
    <row r="159" spans="1:12">
      <c r="A159" s="247" t="s">
        <v>338</v>
      </c>
      <c r="B159" s="244" t="s">
        <v>319</v>
      </c>
      <c r="C159" s="244" t="s">
        <v>171</v>
      </c>
      <c r="D159" s="231" t="s">
        <v>123</v>
      </c>
      <c r="E159" s="232">
        <v>0.5</v>
      </c>
      <c r="F159" s="233">
        <v>2.23</v>
      </c>
      <c r="G159" s="234">
        <f t="shared" si="3"/>
        <v>1.1200000000000001</v>
      </c>
      <c r="H159" s="235"/>
      <c r="J159" s="70"/>
      <c r="K159" s="70"/>
      <c r="L159" s="70"/>
    </row>
    <row r="160" spans="1:12">
      <c r="A160" s="247" t="s">
        <v>339</v>
      </c>
      <c r="B160" s="244" t="s">
        <v>319</v>
      </c>
      <c r="C160" s="244" t="s">
        <v>171</v>
      </c>
      <c r="D160" s="231" t="s">
        <v>123</v>
      </c>
      <c r="E160" s="232">
        <v>1</v>
      </c>
      <c r="F160" s="233">
        <v>20.52</v>
      </c>
      <c r="G160" s="234">
        <f t="shared" si="3"/>
        <v>20.52</v>
      </c>
      <c r="H160" s="235"/>
      <c r="J160" s="70"/>
      <c r="K160" s="70"/>
      <c r="L160" s="70"/>
    </row>
    <row r="161" spans="1:12">
      <c r="A161" s="243" t="e">
        <f>VLOOKUP(C161,#REF!,2,FALSE)</f>
        <v>#REF!</v>
      </c>
      <c r="B161" s="244" t="s">
        <v>73</v>
      </c>
      <c r="C161" s="244">
        <v>820118</v>
      </c>
      <c r="D161" s="231" t="e">
        <f>VLOOKUP(C161,#REF!,3,FALSE)</f>
        <v>#REF!</v>
      </c>
      <c r="E161" s="232">
        <v>4</v>
      </c>
      <c r="F161" s="245" t="e">
        <f>VLOOKUP(C161,#REF!,4,FALSE)</f>
        <v>#REF!</v>
      </c>
      <c r="G161" s="234" t="e">
        <f t="shared" si="3"/>
        <v>#REF!</v>
      </c>
      <c r="H161" s="235"/>
      <c r="J161" s="70"/>
      <c r="K161" s="70"/>
      <c r="L161" s="70"/>
    </row>
    <row r="162" spans="1:12">
      <c r="A162" s="312" t="s">
        <v>360</v>
      </c>
      <c r="B162" s="313" t="s">
        <v>319</v>
      </c>
      <c r="C162" s="313" t="s">
        <v>171</v>
      </c>
      <c r="D162" s="313" t="s">
        <v>123</v>
      </c>
      <c r="E162" s="314">
        <v>8.3333000000000004E-2</v>
      </c>
      <c r="F162" s="315">
        <v>119.9</v>
      </c>
      <c r="G162" s="316">
        <f t="shared" si="3"/>
        <v>9.99</v>
      </c>
      <c r="H162" s="317"/>
      <c r="J162" s="70"/>
      <c r="K162" s="70"/>
      <c r="L162" s="70"/>
    </row>
    <row r="163" spans="1:12" ht="21">
      <c r="A163" s="312" t="s">
        <v>361</v>
      </c>
      <c r="B163" s="313" t="s">
        <v>319</v>
      </c>
      <c r="C163" s="313" t="s">
        <v>171</v>
      </c>
      <c r="D163" s="313" t="s">
        <v>123</v>
      </c>
      <c r="E163" s="314">
        <v>6.6667000000000004E-2</v>
      </c>
      <c r="F163" s="315">
        <v>42</v>
      </c>
      <c r="G163" s="316">
        <f t="shared" si="3"/>
        <v>2.8</v>
      </c>
      <c r="H163" s="317"/>
      <c r="J163" s="70"/>
      <c r="K163" s="70"/>
      <c r="L163" s="70"/>
    </row>
    <row r="164" spans="1:12">
      <c r="A164" s="312" t="s">
        <v>362</v>
      </c>
      <c r="B164" s="313" t="s">
        <v>319</v>
      </c>
      <c r="C164" s="313" t="s">
        <v>171</v>
      </c>
      <c r="D164" s="313" t="s">
        <v>123</v>
      </c>
      <c r="E164" s="314">
        <v>6.6667000000000004E-2</v>
      </c>
      <c r="F164" s="315">
        <v>177</v>
      </c>
      <c r="G164" s="316">
        <f t="shared" si="3"/>
        <v>11.8</v>
      </c>
      <c r="H164" s="317"/>
      <c r="J164" s="70"/>
      <c r="K164" s="70"/>
      <c r="L164" s="70"/>
    </row>
    <row r="165" spans="1:12">
      <c r="A165" s="312" t="s">
        <v>363</v>
      </c>
      <c r="B165" s="313" t="s">
        <v>319</v>
      </c>
      <c r="C165" s="313" t="s">
        <v>171</v>
      </c>
      <c r="D165" s="313" t="s">
        <v>123</v>
      </c>
      <c r="E165" s="314">
        <v>8.3333000000000004E-2</v>
      </c>
      <c r="F165" s="315">
        <v>6.3</v>
      </c>
      <c r="G165" s="316">
        <f t="shared" si="3"/>
        <v>0.52</v>
      </c>
      <c r="H165" s="317"/>
      <c r="J165" s="70"/>
      <c r="K165" s="70"/>
      <c r="L165" s="70"/>
    </row>
    <row r="166" spans="1:12">
      <c r="A166" s="312" t="s">
        <v>364</v>
      </c>
      <c r="B166" s="313" t="s">
        <v>319</v>
      </c>
      <c r="C166" s="313" t="s">
        <v>171</v>
      </c>
      <c r="D166" s="313" t="s">
        <v>50</v>
      </c>
      <c r="E166" s="314">
        <v>2</v>
      </c>
      <c r="F166" s="315">
        <v>12.29</v>
      </c>
      <c r="G166" s="316">
        <f t="shared" si="3"/>
        <v>24.58</v>
      </c>
      <c r="H166" s="317"/>
      <c r="J166" s="70"/>
      <c r="K166" s="70"/>
      <c r="L166" s="70"/>
    </row>
    <row r="167" spans="1:12">
      <c r="A167" s="312" t="s">
        <v>365</v>
      </c>
      <c r="B167" s="313" t="s">
        <v>319</v>
      </c>
      <c r="C167" s="313" t="s">
        <v>171</v>
      </c>
      <c r="D167" s="313" t="s">
        <v>123</v>
      </c>
      <c r="E167" s="314">
        <v>8.3333000000000004E-2</v>
      </c>
      <c r="F167" s="315">
        <v>5.88</v>
      </c>
      <c r="G167" s="316">
        <f t="shared" si="3"/>
        <v>0.49</v>
      </c>
      <c r="H167" s="317"/>
      <c r="J167" s="70"/>
      <c r="K167" s="70"/>
      <c r="L167" s="70"/>
    </row>
    <row r="168" spans="1:12">
      <c r="A168" s="312" t="s">
        <v>366</v>
      </c>
      <c r="B168" s="313" t="s">
        <v>319</v>
      </c>
      <c r="C168" s="313" t="s">
        <v>171</v>
      </c>
      <c r="D168" s="313" t="s">
        <v>123</v>
      </c>
      <c r="E168" s="314">
        <v>8.3333000000000004E-2</v>
      </c>
      <c r="F168" s="315">
        <v>2.95</v>
      </c>
      <c r="G168" s="316">
        <f t="shared" si="3"/>
        <v>0.25</v>
      </c>
      <c r="H168" s="317"/>
      <c r="J168" s="70"/>
      <c r="K168" s="70"/>
      <c r="L168" s="70"/>
    </row>
    <row r="169" spans="1:12">
      <c r="A169" s="312" t="s">
        <v>367</v>
      </c>
      <c r="B169" s="313" t="s">
        <v>319</v>
      </c>
      <c r="C169" s="313" t="s">
        <v>171</v>
      </c>
      <c r="D169" s="313" t="s">
        <v>123</v>
      </c>
      <c r="E169" s="314">
        <v>0.5</v>
      </c>
      <c r="F169" s="315">
        <v>2.23</v>
      </c>
      <c r="G169" s="316">
        <f t="shared" si="3"/>
        <v>1.1200000000000001</v>
      </c>
      <c r="H169" s="317"/>
      <c r="J169" s="70"/>
      <c r="K169" s="70"/>
      <c r="L169" s="70"/>
    </row>
    <row r="170" spans="1:12">
      <c r="A170" s="312" t="s">
        <v>338</v>
      </c>
      <c r="B170" s="313" t="s">
        <v>319</v>
      </c>
      <c r="C170" s="313" t="s">
        <v>171</v>
      </c>
      <c r="D170" s="313" t="s">
        <v>123</v>
      </c>
      <c r="E170" s="314">
        <v>0.5</v>
      </c>
      <c r="F170" s="315">
        <v>2.23</v>
      </c>
      <c r="G170" s="316">
        <f t="shared" si="3"/>
        <v>1.1200000000000001</v>
      </c>
      <c r="H170" s="317"/>
      <c r="J170" s="70"/>
      <c r="K170" s="70"/>
      <c r="L170" s="70"/>
    </row>
    <row r="171" spans="1:12">
      <c r="A171" s="312" t="s">
        <v>368</v>
      </c>
      <c r="B171" s="313" t="s">
        <v>319</v>
      </c>
      <c r="C171" s="313" t="s">
        <v>171</v>
      </c>
      <c r="D171" s="313" t="s">
        <v>123</v>
      </c>
      <c r="E171" s="314">
        <v>6</v>
      </c>
      <c r="F171" s="315">
        <v>1.1499999999999999</v>
      </c>
      <c r="G171" s="316">
        <f t="shared" si="3"/>
        <v>6.9</v>
      </c>
      <c r="H171" s="317"/>
      <c r="J171" s="70"/>
      <c r="K171" s="70"/>
      <c r="L171" s="70"/>
    </row>
    <row r="172" spans="1:12" ht="22.5">
      <c r="A172" s="312" t="s">
        <v>369</v>
      </c>
      <c r="B172" s="229" t="s">
        <v>336</v>
      </c>
      <c r="C172" s="313" t="s">
        <v>171</v>
      </c>
      <c r="D172" s="313" t="s">
        <v>123</v>
      </c>
      <c r="E172" s="314">
        <v>1</v>
      </c>
      <c r="F172" s="318">
        <v>65</v>
      </c>
      <c r="G172" s="316">
        <f>ROUND(F172*E172,2)</f>
        <v>65</v>
      </c>
      <c r="H172" s="317"/>
      <c r="J172" s="70"/>
      <c r="K172" s="70"/>
      <c r="L172" s="70"/>
    </row>
    <row r="173" spans="1:12">
      <c r="A173" s="236" t="s">
        <v>331</v>
      </c>
      <c r="B173" s="598"/>
      <c r="C173" s="599"/>
      <c r="D173" s="599"/>
      <c r="E173" s="599"/>
      <c r="F173" s="599"/>
      <c r="G173" s="600"/>
      <c r="H173" s="237" t="e">
        <f>SUM(G152:G172)</f>
        <v>#REF!</v>
      </c>
      <c r="J173" s="70"/>
      <c r="K173" s="70"/>
      <c r="L173" s="70"/>
    </row>
    <row r="174" spans="1:12">
      <c r="A174" s="248"/>
      <c r="B174" s="249"/>
      <c r="C174" s="249"/>
      <c r="D174" s="250"/>
      <c r="E174" s="251"/>
      <c r="F174" s="252"/>
      <c r="G174" s="252"/>
      <c r="H174" s="253"/>
      <c r="J174" s="70"/>
      <c r="K174" s="70"/>
      <c r="L174" s="70"/>
    </row>
    <row r="175" spans="1:12">
      <c r="A175" s="601" t="s">
        <v>340</v>
      </c>
      <c r="B175" s="603" t="s">
        <v>5</v>
      </c>
      <c r="C175" s="603" t="s">
        <v>7</v>
      </c>
      <c r="D175" s="603" t="s">
        <v>323</v>
      </c>
      <c r="E175" s="606" t="s">
        <v>324</v>
      </c>
      <c r="F175" s="608" t="s">
        <v>325</v>
      </c>
      <c r="G175" s="609"/>
      <c r="H175" s="610" t="s">
        <v>341</v>
      </c>
      <c r="J175" s="70"/>
      <c r="K175" s="70"/>
      <c r="L175" s="70"/>
    </row>
    <row r="176" spans="1:12">
      <c r="A176" s="602"/>
      <c r="B176" s="604"/>
      <c r="C176" s="604"/>
      <c r="D176" s="605"/>
      <c r="E176" s="607"/>
      <c r="F176" s="227" t="s">
        <v>327</v>
      </c>
      <c r="G176" s="227" t="s">
        <v>328</v>
      </c>
      <c r="H176" s="611"/>
      <c r="J176" s="70"/>
      <c r="K176" s="70"/>
      <c r="L176" s="70"/>
    </row>
    <row r="177" spans="1:12">
      <c r="A177" s="254"/>
      <c r="B177" s="255"/>
      <c r="C177" s="256"/>
      <c r="D177" s="231"/>
      <c r="E177" s="256"/>
      <c r="F177" s="233"/>
      <c r="G177" s="257"/>
      <c r="H177" s="258"/>
      <c r="J177" s="70"/>
      <c r="K177" s="70"/>
      <c r="L177" s="70"/>
    </row>
    <row r="178" spans="1:12">
      <c r="A178" s="236" t="s">
        <v>341</v>
      </c>
      <c r="B178" s="259"/>
      <c r="C178" s="259"/>
      <c r="D178" s="260"/>
      <c r="E178" s="261"/>
      <c r="F178" s="262"/>
      <c r="G178" s="263"/>
      <c r="H178" s="258">
        <f>SUM(G177:G177)</f>
        <v>0</v>
      </c>
      <c r="J178" s="70"/>
      <c r="K178" s="70"/>
      <c r="L178" s="70"/>
    </row>
    <row r="179" spans="1:12">
      <c r="A179" s="264"/>
      <c r="B179" s="265"/>
      <c r="C179" s="265"/>
      <c r="D179" s="265"/>
      <c r="E179" s="266"/>
      <c r="F179" s="267"/>
      <c r="G179" s="267"/>
      <c r="H179" s="268"/>
      <c r="J179" s="70"/>
      <c r="K179" s="70"/>
      <c r="L179" s="70"/>
    </row>
    <row r="180" spans="1:12">
      <c r="A180" s="238"/>
      <c r="B180" s="239"/>
      <c r="C180" s="239"/>
      <c r="D180" s="239"/>
      <c r="E180" s="240"/>
      <c r="F180" s="241"/>
      <c r="G180" s="241"/>
      <c r="H180" s="242"/>
      <c r="J180" s="70"/>
      <c r="K180" s="70"/>
      <c r="L180" s="70"/>
    </row>
    <row r="181" spans="1:12">
      <c r="A181" s="269" t="s">
        <v>342</v>
      </c>
      <c r="B181" s="270"/>
      <c r="C181" s="270"/>
      <c r="D181" s="271"/>
      <c r="E181" s="231" t="s">
        <v>343</v>
      </c>
      <c r="F181" s="227" t="s">
        <v>344</v>
      </c>
      <c r="G181" s="227" t="s">
        <v>345</v>
      </c>
      <c r="H181" s="272" t="s">
        <v>346</v>
      </c>
      <c r="J181" s="70"/>
      <c r="K181" s="70"/>
      <c r="L181" s="70"/>
    </row>
    <row r="182" spans="1:12">
      <c r="A182" s="273" t="s">
        <v>347</v>
      </c>
      <c r="B182" s="274"/>
      <c r="C182" s="274"/>
      <c r="D182" s="275"/>
      <c r="E182" s="276"/>
      <c r="F182" s="277">
        <f>H148</f>
        <v>2202.75</v>
      </c>
      <c r="G182" s="278"/>
      <c r="H182" s="279"/>
      <c r="J182" s="70"/>
      <c r="K182" s="70"/>
      <c r="L182" s="70"/>
    </row>
    <row r="183" spans="1:12">
      <c r="A183" s="238" t="s">
        <v>348</v>
      </c>
      <c r="B183" s="239"/>
      <c r="C183" s="239"/>
      <c r="D183" s="280"/>
      <c r="E183" s="281">
        <v>0.51670000000000005</v>
      </c>
      <c r="F183" s="282">
        <f>(F182*E183)</f>
        <v>1138.1609250000001</v>
      </c>
      <c r="G183" s="283"/>
      <c r="H183" s="284"/>
      <c r="J183" s="70"/>
      <c r="K183" s="70"/>
      <c r="L183" s="70"/>
    </row>
    <row r="184" spans="1:12">
      <c r="A184" s="285" t="s">
        <v>349</v>
      </c>
      <c r="B184" s="286"/>
      <c r="C184" s="286"/>
      <c r="D184" s="287"/>
      <c r="E184" s="288"/>
      <c r="F184" s="289">
        <f>SUM(F182:F183)</f>
        <v>3340.9109250000001</v>
      </c>
      <c r="G184" s="257">
        <f>F184*E189</f>
        <v>0</v>
      </c>
      <c r="H184" s="258">
        <f>F184+G184</f>
        <v>3340.9109250000001</v>
      </c>
      <c r="J184" s="70"/>
      <c r="K184" s="70"/>
      <c r="L184" s="70"/>
    </row>
    <row r="185" spans="1:12">
      <c r="A185" s="273" t="s">
        <v>350</v>
      </c>
      <c r="B185" s="274"/>
      <c r="C185" s="274"/>
      <c r="D185" s="275"/>
      <c r="E185" s="276"/>
      <c r="F185" s="290" t="e">
        <f>H173</f>
        <v>#REF!</v>
      </c>
      <c r="G185" s="291"/>
      <c r="H185" s="292"/>
      <c r="J185" s="70"/>
      <c r="K185" s="70"/>
      <c r="L185" s="70"/>
    </row>
    <row r="186" spans="1:12">
      <c r="A186" s="238" t="s">
        <v>351</v>
      </c>
      <c r="B186" s="239"/>
      <c r="C186" s="239"/>
      <c r="D186" s="280"/>
      <c r="E186" s="293"/>
      <c r="F186" s="282">
        <f>H178</f>
        <v>0</v>
      </c>
      <c r="G186" s="283"/>
      <c r="H186" s="284"/>
      <c r="J186" s="70"/>
      <c r="K186" s="70"/>
      <c r="L186" s="70"/>
    </row>
    <row r="187" spans="1:12">
      <c r="A187" s="285" t="s">
        <v>352</v>
      </c>
      <c r="B187" s="286"/>
      <c r="C187" s="286"/>
      <c r="D187" s="287"/>
      <c r="E187" s="294"/>
      <c r="F187" s="289" t="e">
        <f>SUM(F185:F186)</f>
        <v>#REF!</v>
      </c>
      <c r="G187" s="257" t="e">
        <f>F187*E189</f>
        <v>#REF!</v>
      </c>
      <c r="H187" s="258" t="e">
        <f>F187+G187</f>
        <v>#REF!</v>
      </c>
      <c r="J187" s="70"/>
      <c r="K187" s="70"/>
      <c r="L187" s="70"/>
    </row>
    <row r="188" spans="1:12">
      <c r="A188" s="269" t="s">
        <v>353</v>
      </c>
      <c r="B188" s="270"/>
      <c r="C188" s="270"/>
      <c r="D188" s="270"/>
      <c r="E188" s="295"/>
      <c r="F188" s="296" t="e">
        <f>F187+F184</f>
        <v>#REF!</v>
      </c>
      <c r="G188" s="297"/>
      <c r="H188" s="279"/>
      <c r="J188" s="70"/>
      <c r="K188" s="70"/>
      <c r="L188" s="70"/>
    </row>
    <row r="189" spans="1:12">
      <c r="A189" s="298" t="s">
        <v>354</v>
      </c>
      <c r="B189" s="299"/>
      <c r="C189" s="299"/>
      <c r="D189" s="239"/>
      <c r="E189" s="300"/>
      <c r="F189" s="301" t="e">
        <f>F188*E189</f>
        <v>#REF!</v>
      </c>
      <c r="G189" s="302"/>
      <c r="H189" s="303"/>
      <c r="J189" s="70"/>
      <c r="K189" s="70"/>
      <c r="L189" s="70"/>
    </row>
    <row r="190" spans="1:12">
      <c r="A190" s="304" t="s">
        <v>355</v>
      </c>
      <c r="B190" s="305"/>
      <c r="C190" s="305"/>
      <c r="D190" s="306"/>
      <c r="E190" s="307"/>
      <c r="F190" s="306"/>
      <c r="G190" s="306"/>
      <c r="H190" s="308" t="e">
        <f>ROUND(H187+H184,2)</f>
        <v>#REF!</v>
      </c>
      <c r="J190" s="70"/>
      <c r="K190" s="70"/>
      <c r="L190" s="70"/>
    </row>
    <row r="191" spans="1:12" ht="13.5" thickBot="1">
      <c r="A191" s="309"/>
      <c r="B191" s="310"/>
      <c r="C191" s="310"/>
      <c r="D191" s="310"/>
      <c r="E191" s="310"/>
      <c r="F191" s="310"/>
      <c r="G191" s="310"/>
      <c r="H191" s="311"/>
      <c r="J191" s="70"/>
      <c r="K191" s="70"/>
      <c r="L191" s="70"/>
    </row>
  </sheetData>
  <mergeCells count="136">
    <mergeCell ref="A2:H2"/>
    <mergeCell ref="A3:H3"/>
    <mergeCell ref="A4:H4"/>
    <mergeCell ref="A5:G5"/>
    <mergeCell ref="A6:H6"/>
    <mergeCell ref="A7:B7"/>
    <mergeCell ref="E7:F7"/>
    <mergeCell ref="G7:H7"/>
    <mergeCell ref="B13:G13"/>
    <mergeCell ref="A8:B8"/>
    <mergeCell ref="E8:F8"/>
    <mergeCell ref="G8:H8"/>
    <mergeCell ref="A10:A11"/>
    <mergeCell ref="B10:B11"/>
    <mergeCell ref="C10:C11"/>
    <mergeCell ref="D10:D11"/>
    <mergeCell ref="E10:E11"/>
    <mergeCell ref="F10:G10"/>
    <mergeCell ref="H10:H11"/>
    <mergeCell ref="A47:H47"/>
    <mergeCell ref="A48:H48"/>
    <mergeCell ref="A49:H49"/>
    <mergeCell ref="A50:G50"/>
    <mergeCell ref="A51:H51"/>
    <mergeCell ref="A52:B52"/>
    <mergeCell ref="E52:F52"/>
    <mergeCell ref="G52:H52"/>
    <mergeCell ref="H15:H16"/>
    <mergeCell ref="B27:G27"/>
    <mergeCell ref="A29:A30"/>
    <mergeCell ref="B29:B30"/>
    <mergeCell ref="C29:C30"/>
    <mergeCell ref="D29:D30"/>
    <mergeCell ref="E29:E30"/>
    <mergeCell ref="F29:G29"/>
    <mergeCell ref="H29:H30"/>
    <mergeCell ref="A15:A16"/>
    <mergeCell ref="B15:B16"/>
    <mergeCell ref="C15:C16"/>
    <mergeCell ref="D15:D16"/>
    <mergeCell ref="E15:E16"/>
    <mergeCell ref="F15:G15"/>
    <mergeCell ref="B58:G58"/>
    <mergeCell ref="A60:A61"/>
    <mergeCell ref="B60:B61"/>
    <mergeCell ref="C60:C61"/>
    <mergeCell ref="D60:D61"/>
    <mergeCell ref="E60:E61"/>
    <mergeCell ref="F60:G60"/>
    <mergeCell ref="A53:B53"/>
    <mergeCell ref="E53:F53"/>
    <mergeCell ref="G53:H53"/>
    <mergeCell ref="A55:A56"/>
    <mergeCell ref="B55:B56"/>
    <mergeCell ref="C55:C56"/>
    <mergeCell ref="D55:D56"/>
    <mergeCell ref="E55:E56"/>
    <mergeCell ref="F55:G55"/>
    <mergeCell ref="H55:H56"/>
    <mergeCell ref="A92:H92"/>
    <mergeCell ref="A93:H93"/>
    <mergeCell ref="A94:H94"/>
    <mergeCell ref="A95:G95"/>
    <mergeCell ref="A96:H96"/>
    <mergeCell ref="A97:B97"/>
    <mergeCell ref="E97:F97"/>
    <mergeCell ref="G97:H97"/>
    <mergeCell ref="H60:H61"/>
    <mergeCell ref="B72:G72"/>
    <mergeCell ref="A74:A75"/>
    <mergeCell ref="B74:B75"/>
    <mergeCell ref="C74:C75"/>
    <mergeCell ref="D74:D75"/>
    <mergeCell ref="E74:E75"/>
    <mergeCell ref="F74:G74"/>
    <mergeCell ref="H74:H75"/>
    <mergeCell ref="B103:G103"/>
    <mergeCell ref="A105:A106"/>
    <mergeCell ref="B105:B106"/>
    <mergeCell ref="C105:C106"/>
    <mergeCell ref="D105:D106"/>
    <mergeCell ref="E105:E106"/>
    <mergeCell ref="F105:G105"/>
    <mergeCell ref="A98:B98"/>
    <mergeCell ref="E98:F98"/>
    <mergeCell ref="G98:H98"/>
    <mergeCell ref="A100:A101"/>
    <mergeCell ref="B100:B101"/>
    <mergeCell ref="C100:C101"/>
    <mergeCell ref="D100:D101"/>
    <mergeCell ref="E100:E101"/>
    <mergeCell ref="F100:G100"/>
    <mergeCell ref="H100:H101"/>
    <mergeCell ref="A137:H137"/>
    <mergeCell ref="A138:H138"/>
    <mergeCell ref="A139:H139"/>
    <mergeCell ref="A140:G140"/>
    <mergeCell ref="A141:H141"/>
    <mergeCell ref="A142:B142"/>
    <mergeCell ref="E142:F142"/>
    <mergeCell ref="G142:H142"/>
    <mergeCell ref="H105:H106"/>
    <mergeCell ref="B117:G117"/>
    <mergeCell ref="A119:A120"/>
    <mergeCell ref="B119:B120"/>
    <mergeCell ref="C119:C120"/>
    <mergeCell ref="D119:D120"/>
    <mergeCell ref="E119:E120"/>
    <mergeCell ref="F119:G119"/>
    <mergeCell ref="H119:H120"/>
    <mergeCell ref="A143:B143"/>
    <mergeCell ref="E143:F143"/>
    <mergeCell ref="G143:H143"/>
    <mergeCell ref="A145:A146"/>
    <mergeCell ref="B145:B146"/>
    <mergeCell ref="C145:C146"/>
    <mergeCell ref="D145:D146"/>
    <mergeCell ref="E145:E146"/>
    <mergeCell ref="F145:G145"/>
    <mergeCell ref="H145:H146"/>
    <mergeCell ref="B173:G173"/>
    <mergeCell ref="A175:A176"/>
    <mergeCell ref="B175:B176"/>
    <mergeCell ref="C175:C176"/>
    <mergeCell ref="D175:D176"/>
    <mergeCell ref="E175:E176"/>
    <mergeCell ref="F175:G175"/>
    <mergeCell ref="H175:H176"/>
    <mergeCell ref="B148:G148"/>
    <mergeCell ref="A150:A151"/>
    <mergeCell ref="B150:B151"/>
    <mergeCell ref="C150:C151"/>
    <mergeCell ref="D150:D151"/>
    <mergeCell ref="E150:E151"/>
    <mergeCell ref="F150:G150"/>
    <mergeCell ref="H150:H151"/>
  </mergeCells>
  <pageMargins left="0.511811024" right="0.511811024" top="0.78740157499999996" bottom="0.78740157499999996" header="0.31496062000000002" footer="0.31496062000000002"/>
  <pageSetup paperSize="9" scale="75" orientation="portrait" r:id="rId1"/>
  <rowBreaks count="3" manualBreakCount="3">
    <brk id="45" max="7" man="1"/>
    <brk id="90" max="7" man="1"/>
    <brk id="135" max="7" man="1"/>
  </rowBreaks>
  <colBreaks count="1" manualBreakCount="1">
    <brk id="8" max="1048575" man="1"/>
  </colBreaks>
  <drawing r:id="rId2"/>
</worksheet>
</file>

<file path=xl/worksheets/sheet16.xml><?xml version="1.0" encoding="utf-8"?>
<worksheet xmlns="http://schemas.openxmlformats.org/spreadsheetml/2006/main" xmlns:r="http://schemas.openxmlformats.org/officeDocument/2006/relationships">
  <dimension ref="A2:K68"/>
  <sheetViews>
    <sheetView view="pageBreakPreview" zoomScale="85" zoomScaleNormal="100" zoomScaleSheetLayoutView="85" workbookViewId="0">
      <selection activeCell="F17" sqref="F17"/>
    </sheetView>
  </sheetViews>
  <sheetFormatPr defaultRowHeight="12.75"/>
  <cols>
    <col min="1" max="1" width="1.28515625" style="34" customWidth="1"/>
    <col min="2" max="2" width="7.42578125" style="70" customWidth="1"/>
    <col min="3" max="3" width="60.7109375" style="138" customWidth="1"/>
    <col min="4" max="4" width="9.7109375" style="70" bestFit="1" customWidth="1"/>
    <col min="5" max="5" width="13.5703125" style="34" bestFit="1" customWidth="1"/>
    <col min="6" max="6" width="23.7109375" style="34" bestFit="1" customWidth="1"/>
    <col min="7" max="256" width="9.140625" style="34"/>
    <col min="257" max="257" width="1.28515625" style="34" customWidth="1"/>
    <col min="258" max="258" width="7.42578125" style="34" customWidth="1"/>
    <col min="259" max="259" width="60.7109375" style="34" customWidth="1"/>
    <col min="260" max="260" width="9.7109375" style="34" bestFit="1" customWidth="1"/>
    <col min="261" max="261" width="13.5703125" style="34" bestFit="1" customWidth="1"/>
    <col min="262" max="262" width="23.7109375" style="34" bestFit="1" customWidth="1"/>
    <col min="263" max="512" width="9.140625" style="34"/>
    <col min="513" max="513" width="1.28515625" style="34" customWidth="1"/>
    <col min="514" max="514" width="7.42578125" style="34" customWidth="1"/>
    <col min="515" max="515" width="60.7109375" style="34" customWidth="1"/>
    <col min="516" max="516" width="9.7109375" style="34" bestFit="1" customWidth="1"/>
    <col min="517" max="517" width="13.5703125" style="34" bestFit="1" customWidth="1"/>
    <col min="518" max="518" width="23.7109375" style="34" bestFit="1" customWidth="1"/>
    <col min="519" max="768" width="9.140625" style="34"/>
    <col min="769" max="769" width="1.28515625" style="34" customWidth="1"/>
    <col min="770" max="770" width="7.42578125" style="34" customWidth="1"/>
    <col min="771" max="771" width="60.7109375" style="34" customWidth="1"/>
    <col min="772" max="772" width="9.7109375" style="34" bestFit="1" customWidth="1"/>
    <col min="773" max="773" width="13.5703125" style="34" bestFit="1" customWidth="1"/>
    <col min="774" max="774" width="23.7109375" style="34" bestFit="1" customWidth="1"/>
    <col min="775" max="1024" width="9.140625" style="34"/>
    <col min="1025" max="1025" width="1.28515625" style="34" customWidth="1"/>
    <col min="1026" max="1026" width="7.42578125" style="34" customWidth="1"/>
    <col min="1027" max="1027" width="60.7109375" style="34" customWidth="1"/>
    <col min="1028" max="1028" width="9.7109375" style="34" bestFit="1" customWidth="1"/>
    <col min="1029" max="1029" width="13.5703125" style="34" bestFit="1" customWidth="1"/>
    <col min="1030" max="1030" width="23.7109375" style="34" bestFit="1" customWidth="1"/>
    <col min="1031" max="1280" width="9.140625" style="34"/>
    <col min="1281" max="1281" width="1.28515625" style="34" customWidth="1"/>
    <col min="1282" max="1282" width="7.42578125" style="34" customWidth="1"/>
    <col min="1283" max="1283" width="60.7109375" style="34" customWidth="1"/>
    <col min="1284" max="1284" width="9.7109375" style="34" bestFit="1" customWidth="1"/>
    <col min="1285" max="1285" width="13.5703125" style="34" bestFit="1" customWidth="1"/>
    <col min="1286" max="1286" width="23.7109375" style="34" bestFit="1" customWidth="1"/>
    <col min="1287" max="1536" width="9.140625" style="34"/>
    <col min="1537" max="1537" width="1.28515625" style="34" customWidth="1"/>
    <col min="1538" max="1538" width="7.42578125" style="34" customWidth="1"/>
    <col min="1539" max="1539" width="60.7109375" style="34" customWidth="1"/>
    <col min="1540" max="1540" width="9.7109375" style="34" bestFit="1" customWidth="1"/>
    <col min="1541" max="1541" width="13.5703125" style="34" bestFit="1" customWidth="1"/>
    <col min="1542" max="1542" width="23.7109375" style="34" bestFit="1" customWidth="1"/>
    <col min="1543" max="1792" width="9.140625" style="34"/>
    <col min="1793" max="1793" width="1.28515625" style="34" customWidth="1"/>
    <col min="1794" max="1794" width="7.42578125" style="34" customWidth="1"/>
    <col min="1795" max="1795" width="60.7109375" style="34" customWidth="1"/>
    <col min="1796" max="1796" width="9.7109375" style="34" bestFit="1" customWidth="1"/>
    <col min="1797" max="1797" width="13.5703125" style="34" bestFit="1" customWidth="1"/>
    <col min="1798" max="1798" width="23.7109375" style="34" bestFit="1" customWidth="1"/>
    <col min="1799" max="2048" width="9.140625" style="34"/>
    <col min="2049" max="2049" width="1.28515625" style="34" customWidth="1"/>
    <col min="2050" max="2050" width="7.42578125" style="34" customWidth="1"/>
    <col min="2051" max="2051" width="60.7109375" style="34" customWidth="1"/>
    <col min="2052" max="2052" width="9.7109375" style="34" bestFit="1" customWidth="1"/>
    <col min="2053" max="2053" width="13.5703125" style="34" bestFit="1" customWidth="1"/>
    <col min="2054" max="2054" width="23.7109375" style="34" bestFit="1" customWidth="1"/>
    <col min="2055" max="2304" width="9.140625" style="34"/>
    <col min="2305" max="2305" width="1.28515625" style="34" customWidth="1"/>
    <col min="2306" max="2306" width="7.42578125" style="34" customWidth="1"/>
    <col min="2307" max="2307" width="60.7109375" style="34" customWidth="1"/>
    <col min="2308" max="2308" width="9.7109375" style="34" bestFit="1" customWidth="1"/>
    <col min="2309" max="2309" width="13.5703125" style="34" bestFit="1" customWidth="1"/>
    <col min="2310" max="2310" width="23.7109375" style="34" bestFit="1" customWidth="1"/>
    <col min="2311" max="2560" width="9.140625" style="34"/>
    <col min="2561" max="2561" width="1.28515625" style="34" customWidth="1"/>
    <col min="2562" max="2562" width="7.42578125" style="34" customWidth="1"/>
    <col min="2563" max="2563" width="60.7109375" style="34" customWidth="1"/>
    <col min="2564" max="2564" width="9.7109375" style="34" bestFit="1" customWidth="1"/>
    <col min="2565" max="2565" width="13.5703125" style="34" bestFit="1" customWidth="1"/>
    <col min="2566" max="2566" width="23.7109375" style="34" bestFit="1" customWidth="1"/>
    <col min="2567" max="2816" width="9.140625" style="34"/>
    <col min="2817" max="2817" width="1.28515625" style="34" customWidth="1"/>
    <col min="2818" max="2818" width="7.42578125" style="34" customWidth="1"/>
    <col min="2819" max="2819" width="60.7109375" style="34" customWidth="1"/>
    <col min="2820" max="2820" width="9.7109375" style="34" bestFit="1" customWidth="1"/>
    <col min="2821" max="2821" width="13.5703125" style="34" bestFit="1" customWidth="1"/>
    <col min="2822" max="2822" width="23.7109375" style="34" bestFit="1" customWidth="1"/>
    <col min="2823" max="3072" width="9.140625" style="34"/>
    <col min="3073" max="3073" width="1.28515625" style="34" customWidth="1"/>
    <col min="3074" max="3074" width="7.42578125" style="34" customWidth="1"/>
    <col min="3075" max="3075" width="60.7109375" style="34" customWidth="1"/>
    <col min="3076" max="3076" width="9.7109375" style="34" bestFit="1" customWidth="1"/>
    <col min="3077" max="3077" width="13.5703125" style="34" bestFit="1" customWidth="1"/>
    <col min="3078" max="3078" width="23.7109375" style="34" bestFit="1" customWidth="1"/>
    <col min="3079" max="3328" width="9.140625" style="34"/>
    <col min="3329" max="3329" width="1.28515625" style="34" customWidth="1"/>
    <col min="3330" max="3330" width="7.42578125" style="34" customWidth="1"/>
    <col min="3331" max="3331" width="60.7109375" style="34" customWidth="1"/>
    <col min="3332" max="3332" width="9.7109375" style="34" bestFit="1" customWidth="1"/>
    <col min="3333" max="3333" width="13.5703125" style="34" bestFit="1" customWidth="1"/>
    <col min="3334" max="3334" width="23.7109375" style="34" bestFit="1" customWidth="1"/>
    <col min="3335" max="3584" width="9.140625" style="34"/>
    <col min="3585" max="3585" width="1.28515625" style="34" customWidth="1"/>
    <col min="3586" max="3586" width="7.42578125" style="34" customWidth="1"/>
    <col min="3587" max="3587" width="60.7109375" style="34" customWidth="1"/>
    <col min="3588" max="3588" width="9.7109375" style="34" bestFit="1" customWidth="1"/>
    <col min="3589" max="3589" width="13.5703125" style="34" bestFit="1" customWidth="1"/>
    <col min="3590" max="3590" width="23.7109375" style="34" bestFit="1" customWidth="1"/>
    <col min="3591" max="3840" width="9.140625" style="34"/>
    <col min="3841" max="3841" width="1.28515625" style="34" customWidth="1"/>
    <col min="3842" max="3842" width="7.42578125" style="34" customWidth="1"/>
    <col min="3843" max="3843" width="60.7109375" style="34" customWidth="1"/>
    <col min="3844" max="3844" width="9.7109375" style="34" bestFit="1" customWidth="1"/>
    <col min="3845" max="3845" width="13.5703125" style="34" bestFit="1" customWidth="1"/>
    <col min="3846" max="3846" width="23.7109375" style="34" bestFit="1" customWidth="1"/>
    <col min="3847" max="4096" width="9.140625" style="34"/>
    <col min="4097" max="4097" width="1.28515625" style="34" customWidth="1"/>
    <col min="4098" max="4098" width="7.42578125" style="34" customWidth="1"/>
    <col min="4099" max="4099" width="60.7109375" style="34" customWidth="1"/>
    <col min="4100" max="4100" width="9.7109375" style="34" bestFit="1" customWidth="1"/>
    <col min="4101" max="4101" width="13.5703125" style="34" bestFit="1" customWidth="1"/>
    <col min="4102" max="4102" width="23.7109375" style="34" bestFit="1" customWidth="1"/>
    <col min="4103" max="4352" width="9.140625" style="34"/>
    <col min="4353" max="4353" width="1.28515625" style="34" customWidth="1"/>
    <col min="4354" max="4354" width="7.42578125" style="34" customWidth="1"/>
    <col min="4355" max="4355" width="60.7109375" style="34" customWidth="1"/>
    <col min="4356" max="4356" width="9.7109375" style="34" bestFit="1" customWidth="1"/>
    <col min="4357" max="4357" width="13.5703125" style="34" bestFit="1" customWidth="1"/>
    <col min="4358" max="4358" width="23.7109375" style="34" bestFit="1" customWidth="1"/>
    <col min="4359" max="4608" width="9.140625" style="34"/>
    <col min="4609" max="4609" width="1.28515625" style="34" customWidth="1"/>
    <col min="4610" max="4610" width="7.42578125" style="34" customWidth="1"/>
    <col min="4611" max="4611" width="60.7109375" style="34" customWidth="1"/>
    <col min="4612" max="4612" width="9.7109375" style="34" bestFit="1" customWidth="1"/>
    <col min="4613" max="4613" width="13.5703125" style="34" bestFit="1" customWidth="1"/>
    <col min="4614" max="4614" width="23.7109375" style="34" bestFit="1" customWidth="1"/>
    <col min="4615" max="4864" width="9.140625" style="34"/>
    <col min="4865" max="4865" width="1.28515625" style="34" customWidth="1"/>
    <col min="4866" max="4866" width="7.42578125" style="34" customWidth="1"/>
    <col min="4867" max="4867" width="60.7109375" style="34" customWidth="1"/>
    <col min="4868" max="4868" width="9.7109375" style="34" bestFit="1" customWidth="1"/>
    <col min="4869" max="4869" width="13.5703125" style="34" bestFit="1" customWidth="1"/>
    <col min="4870" max="4870" width="23.7109375" style="34" bestFit="1" customWidth="1"/>
    <col min="4871" max="5120" width="9.140625" style="34"/>
    <col min="5121" max="5121" width="1.28515625" style="34" customWidth="1"/>
    <col min="5122" max="5122" width="7.42578125" style="34" customWidth="1"/>
    <col min="5123" max="5123" width="60.7109375" style="34" customWidth="1"/>
    <col min="5124" max="5124" width="9.7109375" style="34" bestFit="1" customWidth="1"/>
    <col min="5125" max="5125" width="13.5703125" style="34" bestFit="1" customWidth="1"/>
    <col min="5126" max="5126" width="23.7109375" style="34" bestFit="1" customWidth="1"/>
    <col min="5127" max="5376" width="9.140625" style="34"/>
    <col min="5377" max="5377" width="1.28515625" style="34" customWidth="1"/>
    <col min="5378" max="5378" width="7.42578125" style="34" customWidth="1"/>
    <col min="5379" max="5379" width="60.7109375" style="34" customWidth="1"/>
    <col min="5380" max="5380" width="9.7109375" style="34" bestFit="1" customWidth="1"/>
    <col min="5381" max="5381" width="13.5703125" style="34" bestFit="1" customWidth="1"/>
    <col min="5382" max="5382" width="23.7109375" style="34" bestFit="1" customWidth="1"/>
    <col min="5383" max="5632" width="9.140625" style="34"/>
    <col min="5633" max="5633" width="1.28515625" style="34" customWidth="1"/>
    <col min="5634" max="5634" width="7.42578125" style="34" customWidth="1"/>
    <col min="5635" max="5635" width="60.7109375" style="34" customWidth="1"/>
    <col min="5636" max="5636" width="9.7109375" style="34" bestFit="1" customWidth="1"/>
    <col min="5637" max="5637" width="13.5703125" style="34" bestFit="1" customWidth="1"/>
    <col min="5638" max="5638" width="23.7109375" style="34" bestFit="1" customWidth="1"/>
    <col min="5639" max="5888" width="9.140625" style="34"/>
    <col min="5889" max="5889" width="1.28515625" style="34" customWidth="1"/>
    <col min="5890" max="5890" width="7.42578125" style="34" customWidth="1"/>
    <col min="5891" max="5891" width="60.7109375" style="34" customWidth="1"/>
    <col min="5892" max="5892" width="9.7109375" style="34" bestFit="1" customWidth="1"/>
    <col min="5893" max="5893" width="13.5703125" style="34" bestFit="1" customWidth="1"/>
    <col min="5894" max="5894" width="23.7109375" style="34" bestFit="1" customWidth="1"/>
    <col min="5895" max="6144" width="9.140625" style="34"/>
    <col min="6145" max="6145" width="1.28515625" style="34" customWidth="1"/>
    <col min="6146" max="6146" width="7.42578125" style="34" customWidth="1"/>
    <col min="6147" max="6147" width="60.7109375" style="34" customWidth="1"/>
    <col min="6148" max="6148" width="9.7109375" style="34" bestFit="1" customWidth="1"/>
    <col min="6149" max="6149" width="13.5703125" style="34" bestFit="1" customWidth="1"/>
    <col min="6150" max="6150" width="23.7109375" style="34" bestFit="1" customWidth="1"/>
    <col min="6151" max="6400" width="9.140625" style="34"/>
    <col min="6401" max="6401" width="1.28515625" style="34" customWidth="1"/>
    <col min="6402" max="6402" width="7.42578125" style="34" customWidth="1"/>
    <col min="6403" max="6403" width="60.7109375" style="34" customWidth="1"/>
    <col min="6404" max="6404" width="9.7109375" style="34" bestFit="1" customWidth="1"/>
    <col min="6405" max="6405" width="13.5703125" style="34" bestFit="1" customWidth="1"/>
    <col min="6406" max="6406" width="23.7109375" style="34" bestFit="1" customWidth="1"/>
    <col min="6407" max="6656" width="9.140625" style="34"/>
    <col min="6657" max="6657" width="1.28515625" style="34" customWidth="1"/>
    <col min="6658" max="6658" width="7.42578125" style="34" customWidth="1"/>
    <col min="6659" max="6659" width="60.7109375" style="34" customWidth="1"/>
    <col min="6660" max="6660" width="9.7109375" style="34" bestFit="1" customWidth="1"/>
    <col min="6661" max="6661" width="13.5703125" style="34" bestFit="1" customWidth="1"/>
    <col min="6662" max="6662" width="23.7109375" style="34" bestFit="1" customWidth="1"/>
    <col min="6663" max="6912" width="9.140625" style="34"/>
    <col min="6913" max="6913" width="1.28515625" style="34" customWidth="1"/>
    <col min="6914" max="6914" width="7.42578125" style="34" customWidth="1"/>
    <col min="6915" max="6915" width="60.7109375" style="34" customWidth="1"/>
    <col min="6916" max="6916" width="9.7109375" style="34" bestFit="1" customWidth="1"/>
    <col min="6917" max="6917" width="13.5703125" style="34" bestFit="1" customWidth="1"/>
    <col min="6918" max="6918" width="23.7109375" style="34" bestFit="1" customWidth="1"/>
    <col min="6919" max="7168" width="9.140625" style="34"/>
    <col min="7169" max="7169" width="1.28515625" style="34" customWidth="1"/>
    <col min="7170" max="7170" width="7.42578125" style="34" customWidth="1"/>
    <col min="7171" max="7171" width="60.7109375" style="34" customWidth="1"/>
    <col min="7172" max="7172" width="9.7109375" style="34" bestFit="1" customWidth="1"/>
    <col min="7173" max="7173" width="13.5703125" style="34" bestFit="1" customWidth="1"/>
    <col min="7174" max="7174" width="23.7109375" style="34" bestFit="1" customWidth="1"/>
    <col min="7175" max="7424" width="9.140625" style="34"/>
    <col min="7425" max="7425" width="1.28515625" style="34" customWidth="1"/>
    <col min="7426" max="7426" width="7.42578125" style="34" customWidth="1"/>
    <col min="7427" max="7427" width="60.7109375" style="34" customWidth="1"/>
    <col min="7428" max="7428" width="9.7109375" style="34" bestFit="1" customWidth="1"/>
    <col min="7429" max="7429" width="13.5703125" style="34" bestFit="1" customWidth="1"/>
    <col min="7430" max="7430" width="23.7109375" style="34" bestFit="1" customWidth="1"/>
    <col min="7431" max="7680" width="9.140625" style="34"/>
    <col min="7681" max="7681" width="1.28515625" style="34" customWidth="1"/>
    <col min="7682" max="7682" width="7.42578125" style="34" customWidth="1"/>
    <col min="7683" max="7683" width="60.7109375" style="34" customWidth="1"/>
    <col min="7684" max="7684" width="9.7109375" style="34" bestFit="1" customWidth="1"/>
    <col min="7685" max="7685" width="13.5703125" style="34" bestFit="1" customWidth="1"/>
    <col min="7686" max="7686" width="23.7109375" style="34" bestFit="1" customWidth="1"/>
    <col min="7687" max="7936" width="9.140625" style="34"/>
    <col min="7937" max="7937" width="1.28515625" style="34" customWidth="1"/>
    <col min="7938" max="7938" width="7.42578125" style="34" customWidth="1"/>
    <col min="7939" max="7939" width="60.7109375" style="34" customWidth="1"/>
    <col min="7940" max="7940" width="9.7109375" style="34" bestFit="1" customWidth="1"/>
    <col min="7941" max="7941" width="13.5703125" style="34" bestFit="1" customWidth="1"/>
    <col min="7942" max="7942" width="23.7109375" style="34" bestFit="1" customWidth="1"/>
    <col min="7943" max="8192" width="9.140625" style="34"/>
    <col min="8193" max="8193" width="1.28515625" style="34" customWidth="1"/>
    <col min="8194" max="8194" width="7.42578125" style="34" customWidth="1"/>
    <col min="8195" max="8195" width="60.7109375" style="34" customWidth="1"/>
    <col min="8196" max="8196" width="9.7109375" style="34" bestFit="1" customWidth="1"/>
    <col min="8197" max="8197" width="13.5703125" style="34" bestFit="1" customWidth="1"/>
    <col min="8198" max="8198" width="23.7109375" style="34" bestFit="1" customWidth="1"/>
    <col min="8199" max="8448" width="9.140625" style="34"/>
    <col min="8449" max="8449" width="1.28515625" style="34" customWidth="1"/>
    <col min="8450" max="8450" width="7.42578125" style="34" customWidth="1"/>
    <col min="8451" max="8451" width="60.7109375" style="34" customWidth="1"/>
    <col min="8452" max="8452" width="9.7109375" style="34" bestFit="1" customWidth="1"/>
    <col min="8453" max="8453" width="13.5703125" style="34" bestFit="1" customWidth="1"/>
    <col min="8454" max="8454" width="23.7109375" style="34" bestFit="1" customWidth="1"/>
    <col min="8455" max="8704" width="9.140625" style="34"/>
    <col min="8705" max="8705" width="1.28515625" style="34" customWidth="1"/>
    <col min="8706" max="8706" width="7.42578125" style="34" customWidth="1"/>
    <col min="8707" max="8707" width="60.7109375" style="34" customWidth="1"/>
    <col min="8708" max="8708" width="9.7109375" style="34" bestFit="1" customWidth="1"/>
    <col min="8709" max="8709" width="13.5703125" style="34" bestFit="1" customWidth="1"/>
    <col min="8710" max="8710" width="23.7109375" style="34" bestFit="1" customWidth="1"/>
    <col min="8711" max="8960" width="9.140625" style="34"/>
    <col min="8961" max="8961" width="1.28515625" style="34" customWidth="1"/>
    <col min="8962" max="8962" width="7.42578125" style="34" customWidth="1"/>
    <col min="8963" max="8963" width="60.7109375" style="34" customWidth="1"/>
    <col min="8964" max="8964" width="9.7109375" style="34" bestFit="1" customWidth="1"/>
    <col min="8965" max="8965" width="13.5703125" style="34" bestFit="1" customWidth="1"/>
    <col min="8966" max="8966" width="23.7109375" style="34" bestFit="1" customWidth="1"/>
    <col min="8967" max="9216" width="9.140625" style="34"/>
    <col min="9217" max="9217" width="1.28515625" style="34" customWidth="1"/>
    <col min="9218" max="9218" width="7.42578125" style="34" customWidth="1"/>
    <col min="9219" max="9219" width="60.7109375" style="34" customWidth="1"/>
    <col min="9220" max="9220" width="9.7109375" style="34" bestFit="1" customWidth="1"/>
    <col min="9221" max="9221" width="13.5703125" style="34" bestFit="1" customWidth="1"/>
    <col min="9222" max="9222" width="23.7109375" style="34" bestFit="1" customWidth="1"/>
    <col min="9223" max="9472" width="9.140625" style="34"/>
    <col min="9473" max="9473" width="1.28515625" style="34" customWidth="1"/>
    <col min="9474" max="9474" width="7.42578125" style="34" customWidth="1"/>
    <col min="9475" max="9475" width="60.7109375" style="34" customWidth="1"/>
    <col min="9476" max="9476" width="9.7109375" style="34" bestFit="1" customWidth="1"/>
    <col min="9477" max="9477" width="13.5703125" style="34" bestFit="1" customWidth="1"/>
    <col min="9478" max="9478" width="23.7109375" style="34" bestFit="1" customWidth="1"/>
    <col min="9479" max="9728" width="9.140625" style="34"/>
    <col min="9729" max="9729" width="1.28515625" style="34" customWidth="1"/>
    <col min="9730" max="9730" width="7.42578125" style="34" customWidth="1"/>
    <col min="9731" max="9731" width="60.7109375" style="34" customWidth="1"/>
    <col min="9732" max="9732" width="9.7109375" style="34" bestFit="1" customWidth="1"/>
    <col min="9733" max="9733" width="13.5703125" style="34" bestFit="1" customWidth="1"/>
    <col min="9734" max="9734" width="23.7109375" style="34" bestFit="1" customWidth="1"/>
    <col min="9735" max="9984" width="9.140625" style="34"/>
    <col min="9985" max="9985" width="1.28515625" style="34" customWidth="1"/>
    <col min="9986" max="9986" width="7.42578125" style="34" customWidth="1"/>
    <col min="9987" max="9987" width="60.7109375" style="34" customWidth="1"/>
    <col min="9988" max="9988" width="9.7109375" style="34" bestFit="1" customWidth="1"/>
    <col min="9989" max="9989" width="13.5703125" style="34" bestFit="1" customWidth="1"/>
    <col min="9990" max="9990" width="23.7109375" style="34" bestFit="1" customWidth="1"/>
    <col min="9991" max="10240" width="9.140625" style="34"/>
    <col min="10241" max="10241" width="1.28515625" style="34" customWidth="1"/>
    <col min="10242" max="10242" width="7.42578125" style="34" customWidth="1"/>
    <col min="10243" max="10243" width="60.7109375" style="34" customWidth="1"/>
    <col min="10244" max="10244" width="9.7109375" style="34" bestFit="1" customWidth="1"/>
    <col min="10245" max="10245" width="13.5703125" style="34" bestFit="1" customWidth="1"/>
    <col min="10246" max="10246" width="23.7109375" style="34" bestFit="1" customWidth="1"/>
    <col min="10247" max="10496" width="9.140625" style="34"/>
    <col min="10497" max="10497" width="1.28515625" style="34" customWidth="1"/>
    <col min="10498" max="10498" width="7.42578125" style="34" customWidth="1"/>
    <col min="10499" max="10499" width="60.7109375" style="34" customWidth="1"/>
    <col min="10500" max="10500" width="9.7109375" style="34" bestFit="1" customWidth="1"/>
    <col min="10501" max="10501" width="13.5703125" style="34" bestFit="1" customWidth="1"/>
    <col min="10502" max="10502" width="23.7109375" style="34" bestFit="1" customWidth="1"/>
    <col min="10503" max="10752" width="9.140625" style="34"/>
    <col min="10753" max="10753" width="1.28515625" style="34" customWidth="1"/>
    <col min="10754" max="10754" width="7.42578125" style="34" customWidth="1"/>
    <col min="10755" max="10755" width="60.7109375" style="34" customWidth="1"/>
    <col min="10756" max="10756" width="9.7109375" style="34" bestFit="1" customWidth="1"/>
    <col min="10757" max="10757" width="13.5703125" style="34" bestFit="1" customWidth="1"/>
    <col min="10758" max="10758" width="23.7109375" style="34" bestFit="1" customWidth="1"/>
    <col min="10759" max="11008" width="9.140625" style="34"/>
    <col min="11009" max="11009" width="1.28515625" style="34" customWidth="1"/>
    <col min="11010" max="11010" width="7.42578125" style="34" customWidth="1"/>
    <col min="11011" max="11011" width="60.7109375" style="34" customWidth="1"/>
    <col min="11012" max="11012" width="9.7109375" style="34" bestFit="1" customWidth="1"/>
    <col min="11013" max="11013" width="13.5703125" style="34" bestFit="1" customWidth="1"/>
    <col min="11014" max="11014" width="23.7109375" style="34" bestFit="1" customWidth="1"/>
    <col min="11015" max="11264" width="9.140625" style="34"/>
    <col min="11265" max="11265" width="1.28515625" style="34" customWidth="1"/>
    <col min="11266" max="11266" width="7.42578125" style="34" customWidth="1"/>
    <col min="11267" max="11267" width="60.7109375" style="34" customWidth="1"/>
    <col min="11268" max="11268" width="9.7109375" style="34" bestFit="1" customWidth="1"/>
    <col min="11269" max="11269" width="13.5703125" style="34" bestFit="1" customWidth="1"/>
    <col min="11270" max="11270" width="23.7109375" style="34" bestFit="1" customWidth="1"/>
    <col min="11271" max="11520" width="9.140625" style="34"/>
    <col min="11521" max="11521" width="1.28515625" style="34" customWidth="1"/>
    <col min="11522" max="11522" width="7.42578125" style="34" customWidth="1"/>
    <col min="11523" max="11523" width="60.7109375" style="34" customWidth="1"/>
    <col min="11524" max="11524" width="9.7109375" style="34" bestFit="1" customWidth="1"/>
    <col min="11525" max="11525" width="13.5703125" style="34" bestFit="1" customWidth="1"/>
    <col min="11526" max="11526" width="23.7109375" style="34" bestFit="1" customWidth="1"/>
    <col min="11527" max="11776" width="9.140625" style="34"/>
    <col min="11777" max="11777" width="1.28515625" style="34" customWidth="1"/>
    <col min="11778" max="11778" width="7.42578125" style="34" customWidth="1"/>
    <col min="11779" max="11779" width="60.7109375" style="34" customWidth="1"/>
    <col min="11780" max="11780" width="9.7109375" style="34" bestFit="1" customWidth="1"/>
    <col min="11781" max="11781" width="13.5703125" style="34" bestFit="1" customWidth="1"/>
    <col min="11782" max="11782" width="23.7109375" style="34" bestFit="1" customWidth="1"/>
    <col min="11783" max="12032" width="9.140625" style="34"/>
    <col min="12033" max="12033" width="1.28515625" style="34" customWidth="1"/>
    <col min="12034" max="12034" width="7.42578125" style="34" customWidth="1"/>
    <col min="12035" max="12035" width="60.7109375" style="34" customWidth="1"/>
    <col min="12036" max="12036" width="9.7109375" style="34" bestFit="1" customWidth="1"/>
    <col min="12037" max="12037" width="13.5703125" style="34" bestFit="1" customWidth="1"/>
    <col min="12038" max="12038" width="23.7109375" style="34" bestFit="1" customWidth="1"/>
    <col min="12039" max="12288" width="9.140625" style="34"/>
    <col min="12289" max="12289" width="1.28515625" style="34" customWidth="1"/>
    <col min="12290" max="12290" width="7.42578125" style="34" customWidth="1"/>
    <col min="12291" max="12291" width="60.7109375" style="34" customWidth="1"/>
    <col min="12292" max="12292" width="9.7109375" style="34" bestFit="1" customWidth="1"/>
    <col min="12293" max="12293" width="13.5703125" style="34" bestFit="1" customWidth="1"/>
    <col min="12294" max="12294" width="23.7109375" style="34" bestFit="1" customWidth="1"/>
    <col min="12295" max="12544" width="9.140625" style="34"/>
    <col min="12545" max="12545" width="1.28515625" style="34" customWidth="1"/>
    <col min="12546" max="12546" width="7.42578125" style="34" customWidth="1"/>
    <col min="12547" max="12547" width="60.7109375" style="34" customWidth="1"/>
    <col min="12548" max="12548" width="9.7109375" style="34" bestFit="1" customWidth="1"/>
    <col min="12549" max="12549" width="13.5703125" style="34" bestFit="1" customWidth="1"/>
    <col min="12550" max="12550" width="23.7109375" style="34" bestFit="1" customWidth="1"/>
    <col min="12551" max="12800" width="9.140625" style="34"/>
    <col min="12801" max="12801" width="1.28515625" style="34" customWidth="1"/>
    <col min="12802" max="12802" width="7.42578125" style="34" customWidth="1"/>
    <col min="12803" max="12803" width="60.7109375" style="34" customWidth="1"/>
    <col min="12804" max="12804" width="9.7109375" style="34" bestFit="1" customWidth="1"/>
    <col min="12805" max="12805" width="13.5703125" style="34" bestFit="1" customWidth="1"/>
    <col min="12806" max="12806" width="23.7109375" style="34" bestFit="1" customWidth="1"/>
    <col min="12807" max="13056" width="9.140625" style="34"/>
    <col min="13057" max="13057" width="1.28515625" style="34" customWidth="1"/>
    <col min="13058" max="13058" width="7.42578125" style="34" customWidth="1"/>
    <col min="13059" max="13059" width="60.7109375" style="34" customWidth="1"/>
    <col min="13060" max="13060" width="9.7109375" style="34" bestFit="1" customWidth="1"/>
    <col min="13061" max="13061" width="13.5703125" style="34" bestFit="1" customWidth="1"/>
    <col min="13062" max="13062" width="23.7109375" style="34" bestFit="1" customWidth="1"/>
    <col min="13063" max="13312" width="9.140625" style="34"/>
    <col min="13313" max="13313" width="1.28515625" style="34" customWidth="1"/>
    <col min="13314" max="13314" width="7.42578125" style="34" customWidth="1"/>
    <col min="13315" max="13315" width="60.7109375" style="34" customWidth="1"/>
    <col min="13316" max="13316" width="9.7109375" style="34" bestFit="1" customWidth="1"/>
    <col min="13317" max="13317" width="13.5703125" style="34" bestFit="1" customWidth="1"/>
    <col min="13318" max="13318" width="23.7109375" style="34" bestFit="1" customWidth="1"/>
    <col min="13319" max="13568" width="9.140625" style="34"/>
    <col min="13569" max="13569" width="1.28515625" style="34" customWidth="1"/>
    <col min="13570" max="13570" width="7.42578125" style="34" customWidth="1"/>
    <col min="13571" max="13571" width="60.7109375" style="34" customWidth="1"/>
    <col min="13572" max="13572" width="9.7109375" style="34" bestFit="1" customWidth="1"/>
    <col min="13573" max="13573" width="13.5703125" style="34" bestFit="1" customWidth="1"/>
    <col min="13574" max="13574" width="23.7109375" style="34" bestFit="1" customWidth="1"/>
    <col min="13575" max="13824" width="9.140625" style="34"/>
    <col min="13825" max="13825" width="1.28515625" style="34" customWidth="1"/>
    <col min="13826" max="13826" width="7.42578125" style="34" customWidth="1"/>
    <col min="13827" max="13827" width="60.7109375" style="34" customWidth="1"/>
    <col min="13828" max="13828" width="9.7109375" style="34" bestFit="1" customWidth="1"/>
    <col min="13829" max="13829" width="13.5703125" style="34" bestFit="1" customWidth="1"/>
    <col min="13830" max="13830" width="23.7109375" style="34" bestFit="1" customWidth="1"/>
    <col min="13831" max="14080" width="9.140625" style="34"/>
    <col min="14081" max="14081" width="1.28515625" style="34" customWidth="1"/>
    <col min="14082" max="14082" width="7.42578125" style="34" customWidth="1"/>
    <col min="14083" max="14083" width="60.7109375" style="34" customWidth="1"/>
    <col min="14084" max="14084" width="9.7109375" style="34" bestFit="1" customWidth="1"/>
    <col min="14085" max="14085" width="13.5703125" style="34" bestFit="1" customWidth="1"/>
    <col min="14086" max="14086" width="23.7109375" style="34" bestFit="1" customWidth="1"/>
    <col min="14087" max="14336" width="9.140625" style="34"/>
    <col min="14337" max="14337" width="1.28515625" style="34" customWidth="1"/>
    <col min="14338" max="14338" width="7.42578125" style="34" customWidth="1"/>
    <col min="14339" max="14339" width="60.7109375" style="34" customWidth="1"/>
    <col min="14340" max="14340" width="9.7109375" style="34" bestFit="1" customWidth="1"/>
    <col min="14341" max="14341" width="13.5703125" style="34" bestFit="1" customWidth="1"/>
    <col min="14342" max="14342" width="23.7109375" style="34" bestFit="1" customWidth="1"/>
    <col min="14343" max="14592" width="9.140625" style="34"/>
    <col min="14593" max="14593" width="1.28515625" style="34" customWidth="1"/>
    <col min="14594" max="14594" width="7.42578125" style="34" customWidth="1"/>
    <col min="14595" max="14595" width="60.7109375" style="34" customWidth="1"/>
    <col min="14596" max="14596" width="9.7109375" style="34" bestFit="1" customWidth="1"/>
    <col min="14597" max="14597" width="13.5703125" style="34" bestFit="1" customWidth="1"/>
    <col min="14598" max="14598" width="23.7109375" style="34" bestFit="1" customWidth="1"/>
    <col min="14599" max="14848" width="9.140625" style="34"/>
    <col min="14849" max="14849" width="1.28515625" style="34" customWidth="1"/>
    <col min="14850" max="14850" width="7.42578125" style="34" customWidth="1"/>
    <col min="14851" max="14851" width="60.7109375" style="34" customWidth="1"/>
    <col min="14852" max="14852" width="9.7109375" style="34" bestFit="1" customWidth="1"/>
    <col min="14853" max="14853" width="13.5703125" style="34" bestFit="1" customWidth="1"/>
    <col min="14854" max="14854" width="23.7109375" style="34" bestFit="1" customWidth="1"/>
    <col min="14855" max="15104" width="9.140625" style="34"/>
    <col min="15105" max="15105" width="1.28515625" style="34" customWidth="1"/>
    <col min="15106" max="15106" width="7.42578125" style="34" customWidth="1"/>
    <col min="15107" max="15107" width="60.7109375" style="34" customWidth="1"/>
    <col min="15108" max="15108" width="9.7109375" style="34" bestFit="1" customWidth="1"/>
    <col min="15109" max="15109" width="13.5703125" style="34" bestFit="1" customWidth="1"/>
    <col min="15110" max="15110" width="23.7109375" style="34" bestFit="1" customWidth="1"/>
    <col min="15111" max="15360" width="9.140625" style="34"/>
    <col min="15361" max="15361" width="1.28515625" style="34" customWidth="1"/>
    <col min="15362" max="15362" width="7.42578125" style="34" customWidth="1"/>
    <col min="15363" max="15363" width="60.7109375" style="34" customWidth="1"/>
    <col min="15364" max="15364" width="9.7109375" style="34" bestFit="1" customWidth="1"/>
    <col min="15365" max="15365" width="13.5703125" style="34" bestFit="1" customWidth="1"/>
    <col min="15366" max="15366" width="23.7109375" style="34" bestFit="1" customWidth="1"/>
    <col min="15367" max="15616" width="9.140625" style="34"/>
    <col min="15617" max="15617" width="1.28515625" style="34" customWidth="1"/>
    <col min="15618" max="15618" width="7.42578125" style="34" customWidth="1"/>
    <col min="15619" max="15619" width="60.7109375" style="34" customWidth="1"/>
    <col min="15620" max="15620" width="9.7109375" style="34" bestFit="1" customWidth="1"/>
    <col min="15621" max="15621" width="13.5703125" style="34" bestFit="1" customWidth="1"/>
    <col min="15622" max="15622" width="23.7109375" style="34" bestFit="1" customWidth="1"/>
    <col min="15623" max="15872" width="9.140625" style="34"/>
    <col min="15873" max="15873" width="1.28515625" style="34" customWidth="1"/>
    <col min="15874" max="15874" width="7.42578125" style="34" customWidth="1"/>
    <col min="15875" max="15875" width="60.7109375" style="34" customWidth="1"/>
    <col min="15876" max="15876" width="9.7109375" style="34" bestFit="1" customWidth="1"/>
    <col min="15877" max="15877" width="13.5703125" style="34" bestFit="1" customWidth="1"/>
    <col min="15878" max="15878" width="23.7109375" style="34" bestFit="1" customWidth="1"/>
    <col min="15879" max="16128" width="9.140625" style="34"/>
    <col min="16129" max="16129" width="1.28515625" style="34" customWidth="1"/>
    <col min="16130" max="16130" width="7.42578125" style="34" customWidth="1"/>
    <col min="16131" max="16131" width="60.7109375" style="34" customWidth="1"/>
    <col min="16132" max="16132" width="9.7109375" style="34" bestFit="1" customWidth="1"/>
    <col min="16133" max="16133" width="13.5703125" style="34" bestFit="1" customWidth="1"/>
    <col min="16134" max="16134" width="23.7109375" style="34" bestFit="1" customWidth="1"/>
    <col min="16135" max="16384" width="9.140625" style="34"/>
  </cols>
  <sheetData>
    <row r="2" spans="1:6">
      <c r="A2" s="633" t="str">
        <f>GLOBAL!A1</f>
        <v>PREFEITURA MUNICIPAL DE ARACRUZ</v>
      </c>
      <c r="B2" s="633"/>
      <c r="C2" s="633"/>
      <c r="D2" s="633"/>
      <c r="E2" s="633"/>
      <c r="F2" s="633"/>
    </row>
    <row r="3" spans="1:6">
      <c r="A3" s="633" t="str">
        <f>GLOBAL!A4</f>
        <v>OBRA: REFORMA E AMPLIAÇÃO DA EMEF MARIA INÊS DELLA VALENTINA</v>
      </c>
      <c r="B3" s="633"/>
      <c r="C3" s="633"/>
      <c r="D3" s="633"/>
      <c r="E3" s="633"/>
      <c r="F3" s="633"/>
    </row>
    <row r="4" spans="1:6">
      <c r="A4" s="633"/>
      <c r="B4" s="633"/>
      <c r="C4" s="633"/>
      <c r="D4" s="633"/>
      <c r="E4" s="633"/>
      <c r="F4" s="633"/>
    </row>
    <row r="5" spans="1:6">
      <c r="A5" s="634"/>
      <c r="B5" s="634"/>
      <c r="C5" s="634"/>
      <c r="D5" s="634"/>
      <c r="E5" s="634"/>
    </row>
    <row r="6" spans="1:6" ht="15">
      <c r="A6" s="635" t="s">
        <v>162</v>
      </c>
      <c r="B6" s="635"/>
      <c r="C6" s="635"/>
      <c r="D6" s="635"/>
      <c r="E6" s="635"/>
      <c r="F6" s="635"/>
    </row>
    <row r="8" spans="1:6" ht="38.25" customHeight="1">
      <c r="B8" s="636" t="s">
        <v>163</v>
      </c>
      <c r="C8" s="636"/>
      <c r="D8" s="131" t="s">
        <v>164</v>
      </c>
      <c r="E8" s="131" t="s">
        <v>165</v>
      </c>
      <c r="F8" s="131" t="s">
        <v>166</v>
      </c>
    </row>
    <row r="9" spans="1:6" ht="12.75" customHeight="1">
      <c r="B9" s="632" t="s">
        <v>167</v>
      </c>
      <c r="C9" s="632"/>
      <c r="D9" s="632" t="s">
        <v>168</v>
      </c>
      <c r="E9" s="632" t="s">
        <v>168</v>
      </c>
      <c r="F9" s="632" t="s">
        <v>168</v>
      </c>
    </row>
    <row r="10" spans="1:6" ht="12.75" customHeight="1">
      <c r="B10" s="632"/>
      <c r="C10" s="632"/>
      <c r="D10" s="632"/>
      <c r="E10" s="632"/>
      <c r="F10" s="632"/>
    </row>
    <row r="11" spans="1:6" ht="15">
      <c r="B11" s="132" t="s">
        <v>169</v>
      </c>
      <c r="C11" s="133" t="s">
        <v>170</v>
      </c>
      <c r="D11" s="134" t="s">
        <v>171</v>
      </c>
      <c r="E11" s="134" t="s">
        <v>171</v>
      </c>
      <c r="F11" s="134" t="s">
        <v>171</v>
      </c>
    </row>
    <row r="12" spans="1:6" ht="15">
      <c r="B12" s="132" t="s">
        <v>172</v>
      </c>
      <c r="C12" s="133" t="s">
        <v>173</v>
      </c>
      <c r="D12" s="135">
        <v>8</v>
      </c>
      <c r="E12" s="135">
        <v>8</v>
      </c>
      <c r="F12" s="135">
        <v>8</v>
      </c>
    </row>
    <row r="13" spans="1:6" ht="15">
      <c r="B13" s="132" t="s">
        <v>174</v>
      </c>
      <c r="C13" s="133" t="s">
        <v>175</v>
      </c>
      <c r="D13" s="135">
        <v>1.5</v>
      </c>
      <c r="E13" s="135">
        <v>1.5</v>
      </c>
      <c r="F13" s="135">
        <v>1.5</v>
      </c>
    </row>
    <row r="14" spans="1:6" ht="15">
      <c r="B14" s="132" t="s">
        <v>176</v>
      </c>
      <c r="C14" s="133" t="s">
        <v>177</v>
      </c>
      <c r="D14" s="135">
        <v>1</v>
      </c>
      <c r="E14" s="135">
        <v>1</v>
      </c>
      <c r="F14" s="135">
        <v>1</v>
      </c>
    </row>
    <row r="15" spans="1:6" ht="15">
      <c r="B15" s="132" t="s">
        <v>178</v>
      </c>
      <c r="C15" s="133" t="s">
        <v>179</v>
      </c>
      <c r="D15" s="135">
        <v>0.6</v>
      </c>
      <c r="E15" s="135">
        <v>0.6</v>
      </c>
      <c r="F15" s="135">
        <v>0.6</v>
      </c>
    </row>
    <row r="16" spans="1:6" ht="15">
      <c r="B16" s="132" t="s">
        <v>180</v>
      </c>
      <c r="C16" s="133" t="s">
        <v>181</v>
      </c>
      <c r="D16" s="135">
        <v>0.2</v>
      </c>
      <c r="E16" s="135">
        <v>0.2</v>
      </c>
      <c r="F16" s="135">
        <v>0.2</v>
      </c>
    </row>
    <row r="17" spans="2:11" ht="15">
      <c r="B17" s="132" t="s">
        <v>182</v>
      </c>
      <c r="C17" s="133" t="s">
        <v>183</v>
      </c>
      <c r="D17" s="135">
        <v>2.5</v>
      </c>
      <c r="E17" s="135">
        <v>2.5</v>
      </c>
      <c r="F17" s="135">
        <v>2.5</v>
      </c>
    </row>
    <row r="18" spans="2:11" ht="15">
      <c r="B18" s="132" t="s">
        <v>184</v>
      </c>
      <c r="C18" s="133" t="s">
        <v>185</v>
      </c>
      <c r="D18" s="135">
        <v>3</v>
      </c>
      <c r="E18" s="135">
        <v>3</v>
      </c>
      <c r="F18" s="135">
        <v>3</v>
      </c>
    </row>
    <row r="19" spans="2:11" ht="15">
      <c r="B19" s="132" t="s">
        <v>186</v>
      </c>
      <c r="C19" s="133" t="s">
        <v>187</v>
      </c>
      <c r="D19" s="135">
        <v>1</v>
      </c>
      <c r="E19" s="135">
        <v>1</v>
      </c>
      <c r="F19" s="135">
        <v>1</v>
      </c>
    </row>
    <row r="20" spans="2:11" ht="15">
      <c r="B20" s="632" t="s">
        <v>188</v>
      </c>
      <c r="C20" s="632"/>
      <c r="D20" s="136">
        <f>SUM(D11:D19)/100</f>
        <v>0.17799999999999996</v>
      </c>
      <c r="E20" s="136">
        <f>SUM(E11:E19)/100</f>
        <v>0.17799999999999996</v>
      </c>
      <c r="F20" s="136">
        <f>SUM(F11:F19)/100</f>
        <v>0.17799999999999996</v>
      </c>
    </row>
    <row r="22" spans="2:11" ht="12.75" customHeight="1">
      <c r="B22" s="632" t="s">
        <v>189</v>
      </c>
      <c r="C22" s="632"/>
      <c r="D22" s="632" t="s">
        <v>168</v>
      </c>
      <c r="E22" s="632" t="s">
        <v>168</v>
      </c>
      <c r="F22" s="632" t="s">
        <v>168</v>
      </c>
    </row>
    <row r="23" spans="2:11" ht="12.75" customHeight="1">
      <c r="B23" s="632"/>
      <c r="C23" s="632"/>
      <c r="D23" s="632"/>
      <c r="E23" s="632"/>
      <c r="F23" s="632"/>
    </row>
    <row r="24" spans="2:11" ht="15">
      <c r="B24" s="132" t="s">
        <v>190</v>
      </c>
      <c r="C24" s="133" t="s">
        <v>191</v>
      </c>
      <c r="D24" s="135">
        <v>17.95</v>
      </c>
      <c r="E24" s="134" t="s">
        <v>171</v>
      </c>
      <c r="F24" s="134" t="s">
        <v>171</v>
      </c>
      <c r="K24" s="137"/>
    </row>
    <row r="25" spans="2:11" ht="15">
      <c r="B25" s="132" t="s">
        <v>192</v>
      </c>
      <c r="C25" s="133" t="s">
        <v>193</v>
      </c>
      <c r="D25" s="135">
        <v>4.32</v>
      </c>
      <c r="E25" s="134" t="s">
        <v>171</v>
      </c>
      <c r="F25" s="134" t="s">
        <v>171</v>
      </c>
    </row>
    <row r="26" spans="2:11" ht="15">
      <c r="B26" s="132" t="s">
        <v>194</v>
      </c>
      <c r="C26" s="133" t="s">
        <v>195</v>
      </c>
      <c r="D26" s="135">
        <v>0.12</v>
      </c>
      <c r="E26" s="135">
        <v>0.09</v>
      </c>
      <c r="F26" s="135">
        <v>0.09</v>
      </c>
    </row>
    <row r="27" spans="2:11" ht="15">
      <c r="B27" s="132" t="s">
        <v>196</v>
      </c>
      <c r="C27" s="133" t="s">
        <v>197</v>
      </c>
      <c r="D27" s="135">
        <v>0.08</v>
      </c>
      <c r="E27" s="135">
        <v>0.06</v>
      </c>
      <c r="F27" s="135">
        <v>0.06</v>
      </c>
    </row>
    <row r="28" spans="2:11" ht="15">
      <c r="B28" s="132" t="s">
        <v>198</v>
      </c>
      <c r="C28" s="133" t="s">
        <v>199</v>
      </c>
      <c r="D28" s="135">
        <v>0.73</v>
      </c>
      <c r="E28" s="135">
        <v>0.56000000000000005</v>
      </c>
      <c r="F28" s="135">
        <v>0.56000000000000005</v>
      </c>
    </row>
    <row r="29" spans="2:11" ht="15">
      <c r="B29" s="132" t="s">
        <v>200</v>
      </c>
      <c r="C29" s="133" t="s">
        <v>201</v>
      </c>
      <c r="D29" s="135">
        <v>10.99</v>
      </c>
      <c r="E29" s="135">
        <v>8.33</v>
      </c>
      <c r="F29" s="135">
        <v>8.33</v>
      </c>
    </row>
    <row r="30" spans="2:11" ht="15">
      <c r="B30" s="132" t="s">
        <v>202</v>
      </c>
      <c r="C30" s="133" t="s">
        <v>203</v>
      </c>
      <c r="D30" s="135" t="s">
        <v>171</v>
      </c>
      <c r="E30" s="135" t="s">
        <v>171</v>
      </c>
      <c r="F30" s="135" t="s">
        <v>171</v>
      </c>
    </row>
    <row r="31" spans="2:11" ht="15">
      <c r="B31" s="132" t="s">
        <v>204</v>
      </c>
      <c r="C31" s="133" t="s">
        <v>205</v>
      </c>
      <c r="D31" s="135">
        <v>1.47</v>
      </c>
      <c r="E31" s="135">
        <v>0</v>
      </c>
      <c r="F31" s="134" t="s">
        <v>171</v>
      </c>
    </row>
    <row r="32" spans="2:11" ht="15">
      <c r="B32" s="132" t="s">
        <v>206</v>
      </c>
      <c r="C32" s="133" t="s">
        <v>207</v>
      </c>
      <c r="D32" s="135">
        <v>10.9</v>
      </c>
      <c r="E32" s="135">
        <v>8.27</v>
      </c>
      <c r="F32" s="135">
        <v>8.27</v>
      </c>
    </row>
    <row r="33" spans="2:6" ht="15">
      <c r="B33" s="132" t="s">
        <v>208</v>
      </c>
      <c r="C33" s="133" t="s">
        <v>209</v>
      </c>
      <c r="D33" s="135">
        <v>0.03</v>
      </c>
      <c r="E33" s="135">
        <v>0.02</v>
      </c>
      <c r="F33" s="135">
        <v>0.02</v>
      </c>
    </row>
    <row r="34" spans="2:6" ht="15">
      <c r="B34" s="132" t="s">
        <v>210</v>
      </c>
      <c r="C34" s="133" t="s">
        <v>211</v>
      </c>
      <c r="D34" s="135">
        <v>0.92</v>
      </c>
      <c r="E34" s="135">
        <v>0.69</v>
      </c>
      <c r="F34" s="135">
        <v>0.69</v>
      </c>
    </row>
    <row r="35" spans="2:6" ht="15">
      <c r="B35" s="632" t="s">
        <v>212</v>
      </c>
      <c r="C35" s="632"/>
      <c r="D35" s="136">
        <f>SUM(D24:D34)/100</f>
        <v>0.47509999999999997</v>
      </c>
      <c r="E35" s="136">
        <f>SUM(E24:E34)/100</f>
        <v>0.18020000000000003</v>
      </c>
      <c r="F35" s="136">
        <f>SUM(F24:F34)/100</f>
        <v>0.18020000000000003</v>
      </c>
    </row>
    <row r="37" spans="2:6" ht="12.75" customHeight="1">
      <c r="B37" s="632" t="s">
        <v>213</v>
      </c>
      <c r="C37" s="632"/>
      <c r="D37" s="632" t="s">
        <v>168</v>
      </c>
      <c r="E37" s="632" t="s">
        <v>168</v>
      </c>
      <c r="F37" s="632" t="s">
        <v>168</v>
      </c>
    </row>
    <row r="38" spans="2:6" ht="12.75" customHeight="1">
      <c r="B38" s="632"/>
      <c r="C38" s="632"/>
      <c r="D38" s="632"/>
      <c r="E38" s="632"/>
      <c r="F38" s="632"/>
    </row>
    <row r="39" spans="2:6" ht="15">
      <c r="B39" s="132" t="s">
        <v>214</v>
      </c>
      <c r="C39" s="133" t="s">
        <v>215</v>
      </c>
      <c r="D39" s="135">
        <v>5.07</v>
      </c>
      <c r="E39" s="135">
        <v>3.84</v>
      </c>
      <c r="F39" s="135">
        <v>3.84</v>
      </c>
    </row>
    <row r="40" spans="2:6" ht="15">
      <c r="B40" s="132" t="s">
        <v>216</v>
      </c>
      <c r="C40" s="133" t="s">
        <v>217</v>
      </c>
      <c r="D40" s="135">
        <v>3.1</v>
      </c>
      <c r="E40" s="135">
        <v>2.35</v>
      </c>
      <c r="F40" s="135">
        <v>2.35</v>
      </c>
    </row>
    <row r="41" spans="2:6" ht="15">
      <c r="B41" s="132" t="s">
        <v>218</v>
      </c>
      <c r="C41" s="133" t="s">
        <v>219</v>
      </c>
      <c r="D41" s="135">
        <v>6.9</v>
      </c>
      <c r="E41" s="135">
        <v>5.24</v>
      </c>
      <c r="F41" s="135">
        <v>5.24</v>
      </c>
    </row>
    <row r="42" spans="2:6" ht="15">
      <c r="B42" s="132" t="s">
        <v>220</v>
      </c>
      <c r="C42" s="133" t="s">
        <v>221</v>
      </c>
      <c r="D42" s="135" t="s">
        <v>171</v>
      </c>
      <c r="E42" s="135" t="s">
        <v>171</v>
      </c>
      <c r="F42" s="135" t="s">
        <v>171</v>
      </c>
    </row>
    <row r="43" spans="2:6" ht="15">
      <c r="B43" s="132" t="s">
        <v>222</v>
      </c>
      <c r="C43" s="133" t="s">
        <v>223</v>
      </c>
      <c r="D43" s="135" t="s">
        <v>171</v>
      </c>
      <c r="E43" s="135" t="s">
        <v>171</v>
      </c>
      <c r="F43" s="135" t="s">
        <v>171</v>
      </c>
    </row>
    <row r="44" spans="2:6" ht="15">
      <c r="B44" s="132" t="s">
        <v>224</v>
      </c>
      <c r="C44" s="133" t="s">
        <v>225</v>
      </c>
      <c r="D44" s="135">
        <v>0.39</v>
      </c>
      <c r="E44" s="135">
        <v>0.3</v>
      </c>
      <c r="F44" s="135">
        <v>0.3</v>
      </c>
    </row>
    <row r="45" spans="2:6" ht="15">
      <c r="B45" s="132" t="s">
        <v>226</v>
      </c>
      <c r="C45" s="133" t="s">
        <v>227</v>
      </c>
      <c r="D45" s="135">
        <v>0.57999999999999996</v>
      </c>
      <c r="E45" s="135">
        <v>0.44</v>
      </c>
      <c r="F45" s="135">
        <v>0.44</v>
      </c>
    </row>
    <row r="46" spans="2:6" ht="15">
      <c r="B46" s="632" t="s">
        <v>228</v>
      </c>
      <c r="C46" s="632"/>
      <c r="D46" s="136">
        <f>SUM(D39:D45)/100</f>
        <v>0.16039999999999999</v>
      </c>
      <c r="E46" s="136">
        <f>SUM(E39:E45)/100</f>
        <v>0.1217</v>
      </c>
      <c r="F46" s="136">
        <f>SUM(F39:F45)/100</f>
        <v>0.1217</v>
      </c>
    </row>
    <row r="47" spans="2:6">
      <c r="E47" s="70"/>
      <c r="F47" s="70"/>
    </row>
    <row r="48" spans="2:6" ht="12.75" customHeight="1">
      <c r="B48" s="632" t="s">
        <v>229</v>
      </c>
      <c r="C48" s="632"/>
      <c r="D48" s="632" t="s">
        <v>168</v>
      </c>
      <c r="E48" s="632" t="s">
        <v>168</v>
      </c>
      <c r="F48" s="632" t="s">
        <v>168</v>
      </c>
    </row>
    <row r="49" spans="2:6" ht="12.75" customHeight="1">
      <c r="B49" s="632"/>
      <c r="C49" s="632"/>
      <c r="D49" s="632"/>
      <c r="E49" s="632"/>
      <c r="F49" s="632"/>
    </row>
    <row r="50" spans="2:6" ht="15">
      <c r="B50" s="132" t="s">
        <v>230</v>
      </c>
      <c r="C50" s="133" t="s">
        <v>231</v>
      </c>
      <c r="D50" s="135">
        <v>8.4600000000000009</v>
      </c>
      <c r="E50" s="135">
        <v>3.21</v>
      </c>
      <c r="F50" s="135">
        <v>3.21</v>
      </c>
    </row>
    <row r="51" spans="2:6" ht="25.5">
      <c r="B51" s="132" t="s">
        <v>232</v>
      </c>
      <c r="C51" s="139" t="s">
        <v>233</v>
      </c>
      <c r="D51" s="135">
        <v>0.62</v>
      </c>
      <c r="E51" s="135">
        <v>0.47</v>
      </c>
      <c r="F51" s="135">
        <v>0.47</v>
      </c>
    </row>
    <row r="52" spans="2:6" ht="15">
      <c r="B52" s="632" t="s">
        <v>234</v>
      </c>
      <c r="C52" s="632"/>
      <c r="D52" s="136">
        <f>SUM(D50:D51)/100</f>
        <v>9.0800000000000006E-2</v>
      </c>
      <c r="E52" s="136">
        <f>SUM(E50:E51)/100</f>
        <v>3.6799999999999999E-2</v>
      </c>
      <c r="F52" s="136">
        <f>SUM(F50:F51)/100</f>
        <v>3.6799999999999999E-2</v>
      </c>
    </row>
    <row r="54" spans="2:6" ht="12.75" customHeight="1">
      <c r="B54" s="632" t="s">
        <v>235</v>
      </c>
      <c r="C54" s="632"/>
      <c r="D54" s="632" t="s">
        <v>168</v>
      </c>
      <c r="E54" s="632" t="s">
        <v>168</v>
      </c>
      <c r="F54" s="632" t="s">
        <v>168</v>
      </c>
    </row>
    <row r="55" spans="2:6" ht="12.75" customHeight="1">
      <c r="B55" s="632"/>
      <c r="C55" s="632"/>
      <c r="D55" s="632"/>
      <c r="E55" s="632"/>
      <c r="F55" s="632"/>
    </row>
    <row r="56" spans="2:6" ht="15">
      <c r="B56" s="132" t="s">
        <v>236</v>
      </c>
      <c r="C56" s="133" t="s">
        <v>237</v>
      </c>
      <c r="D56" s="135">
        <v>23.91</v>
      </c>
      <c r="E56" s="135">
        <v>23.91</v>
      </c>
      <c r="F56" s="134" t="s">
        <v>171</v>
      </c>
    </row>
    <row r="57" spans="2:6" ht="15">
      <c r="B57" s="132" t="s">
        <v>238</v>
      </c>
      <c r="C57" s="139" t="s">
        <v>239</v>
      </c>
      <c r="D57" s="135">
        <v>9.4499999999999993</v>
      </c>
      <c r="E57" s="135">
        <v>9.4499999999999993</v>
      </c>
      <c r="F57" s="134" t="s">
        <v>171</v>
      </c>
    </row>
    <row r="58" spans="2:6" ht="25.5">
      <c r="B58" s="132" t="s">
        <v>240</v>
      </c>
      <c r="C58" s="139" t="s">
        <v>241</v>
      </c>
      <c r="D58" s="135">
        <v>2.7</v>
      </c>
      <c r="E58" s="135">
        <v>2.7</v>
      </c>
      <c r="F58" s="134" t="s">
        <v>171</v>
      </c>
    </row>
    <row r="59" spans="2:6" ht="15">
      <c r="B59" s="132" t="s">
        <v>242</v>
      </c>
      <c r="C59" s="140" t="s">
        <v>243</v>
      </c>
      <c r="D59" s="135">
        <v>9.4700000000000006</v>
      </c>
      <c r="E59" s="135">
        <v>9.4700000000000006</v>
      </c>
      <c r="F59" s="134" t="s">
        <v>171</v>
      </c>
    </row>
    <row r="60" spans="2:6" ht="15">
      <c r="B60" s="632" t="s">
        <v>244</v>
      </c>
      <c r="C60" s="632"/>
      <c r="D60" s="136">
        <f>SUM(D56:D59)/100</f>
        <v>0.45530000000000004</v>
      </c>
      <c r="E60" s="136">
        <f>SUM(E56:E59)/100</f>
        <v>0.45530000000000004</v>
      </c>
      <c r="F60" s="136" t="s">
        <v>171</v>
      </c>
    </row>
    <row r="62" spans="2:6" ht="15">
      <c r="B62" s="632" t="s">
        <v>245</v>
      </c>
      <c r="C62" s="632"/>
      <c r="D62" s="136">
        <f>D52+D46+D35+D20+D60</f>
        <v>1.3595999999999999</v>
      </c>
      <c r="E62" s="136">
        <f>E52+E46+E35+E20+E60</f>
        <v>0.97199999999999998</v>
      </c>
      <c r="F62" s="136">
        <f>F52+F46+F35+F20</f>
        <v>0.51669999999999994</v>
      </c>
    </row>
    <row r="64" spans="2:6" ht="111" customHeight="1">
      <c r="B64" s="141" t="s">
        <v>246</v>
      </c>
      <c r="C64" s="637" t="s">
        <v>247</v>
      </c>
      <c r="D64" s="638"/>
      <c r="E64" s="638"/>
      <c r="F64" s="638"/>
    </row>
    <row r="65" spans="3:6" ht="7.5" customHeight="1">
      <c r="C65" s="142"/>
      <c r="D65" s="143"/>
      <c r="E65" s="66"/>
      <c r="F65" s="66"/>
    </row>
    <row r="66" spans="3:6" ht="53.25" customHeight="1">
      <c r="C66" s="637" t="s">
        <v>248</v>
      </c>
      <c r="D66" s="638"/>
      <c r="E66" s="638"/>
      <c r="F66" s="638"/>
    </row>
    <row r="68" spans="3:6">
      <c r="C68" s="639"/>
      <c r="D68" s="640"/>
      <c r="E68" s="640"/>
      <c r="F68" s="640"/>
    </row>
  </sheetData>
  <mergeCells count="35">
    <mergeCell ref="B60:C60"/>
    <mergeCell ref="B62:C62"/>
    <mergeCell ref="C64:F64"/>
    <mergeCell ref="C66:F66"/>
    <mergeCell ref="C68:F68"/>
    <mergeCell ref="B54:C55"/>
    <mergeCell ref="D54:D55"/>
    <mergeCell ref="E54:E55"/>
    <mergeCell ref="F54:F55"/>
    <mergeCell ref="B35:C35"/>
    <mergeCell ref="B37:C38"/>
    <mergeCell ref="D37:D38"/>
    <mergeCell ref="E37:E38"/>
    <mergeCell ref="F37:F38"/>
    <mergeCell ref="B46:C46"/>
    <mergeCell ref="B48:C49"/>
    <mergeCell ref="D48:D49"/>
    <mergeCell ref="E48:E49"/>
    <mergeCell ref="F48:F49"/>
    <mergeCell ref="B52:C52"/>
    <mergeCell ref="B22:C23"/>
    <mergeCell ref="D22:D23"/>
    <mergeCell ref="E22:E23"/>
    <mergeCell ref="F22:F23"/>
    <mergeCell ref="A2:F2"/>
    <mergeCell ref="A3:F3"/>
    <mergeCell ref="A4:F4"/>
    <mergeCell ref="A5:E5"/>
    <mergeCell ref="A6:F6"/>
    <mergeCell ref="B8:C8"/>
    <mergeCell ref="B9:C10"/>
    <mergeCell ref="D9:D10"/>
    <mergeCell ref="E9:E10"/>
    <mergeCell ref="F9:F10"/>
    <mergeCell ref="B20:C20"/>
  </mergeCells>
  <pageMargins left="0.51181102362204722" right="0.51181102362204722" top="0.78740157480314965" bottom="0.78740157480314965" header="0.31496062992125984" footer="0.31496062992125984"/>
  <pageSetup paperSize="9" scale="79" orientation="portrait" r:id="rId1"/>
  <rowBreaks count="1" manualBreakCount="1">
    <brk id="52" max="5" man="1"/>
  </rowBreaks>
  <drawing r:id="rId2"/>
</worksheet>
</file>

<file path=xl/worksheets/sheet17.xml><?xml version="1.0" encoding="utf-8"?>
<worksheet xmlns="http://schemas.openxmlformats.org/spreadsheetml/2006/main" xmlns:r="http://schemas.openxmlformats.org/officeDocument/2006/relationships">
  <dimension ref="A1:H53"/>
  <sheetViews>
    <sheetView view="pageBreakPreview" zoomScale="85" zoomScaleNormal="94" zoomScaleSheetLayoutView="85" workbookViewId="0">
      <selection activeCell="O18" sqref="O18"/>
    </sheetView>
  </sheetViews>
  <sheetFormatPr defaultRowHeight="12.75"/>
  <cols>
    <col min="1" max="1" width="18.7109375" style="149" customWidth="1"/>
    <col min="2" max="2" width="9.140625" style="149"/>
    <col min="3" max="3" width="18.5703125" style="149" customWidth="1"/>
    <col min="4" max="4" width="13.42578125" style="149" customWidth="1"/>
    <col min="5" max="5" width="19" style="149" customWidth="1"/>
    <col min="6" max="6" width="12.42578125" style="149" customWidth="1"/>
    <col min="7" max="256" width="9.140625" style="149"/>
    <col min="257" max="257" width="18.7109375" style="149" customWidth="1"/>
    <col min="258" max="258" width="9.140625" style="149"/>
    <col min="259" max="259" width="18.5703125" style="149" customWidth="1"/>
    <col min="260" max="260" width="13.42578125" style="149" customWidth="1"/>
    <col min="261" max="261" width="19" style="149" customWidth="1"/>
    <col min="262" max="262" width="12.42578125" style="149" customWidth="1"/>
    <col min="263" max="512" width="9.140625" style="149"/>
    <col min="513" max="513" width="18.7109375" style="149" customWidth="1"/>
    <col min="514" max="514" width="9.140625" style="149"/>
    <col min="515" max="515" width="18.5703125" style="149" customWidth="1"/>
    <col min="516" max="516" width="13.42578125" style="149" customWidth="1"/>
    <col min="517" max="517" width="19" style="149" customWidth="1"/>
    <col min="518" max="518" width="12.42578125" style="149" customWidth="1"/>
    <col min="519" max="768" width="9.140625" style="149"/>
    <col min="769" max="769" width="18.7109375" style="149" customWidth="1"/>
    <col min="770" max="770" width="9.140625" style="149"/>
    <col min="771" max="771" width="18.5703125" style="149" customWidth="1"/>
    <col min="772" max="772" width="13.42578125" style="149" customWidth="1"/>
    <col min="773" max="773" width="19" style="149" customWidth="1"/>
    <col min="774" max="774" width="12.42578125" style="149" customWidth="1"/>
    <col min="775" max="1024" width="9.140625" style="149"/>
    <col min="1025" max="1025" width="18.7109375" style="149" customWidth="1"/>
    <col min="1026" max="1026" width="9.140625" style="149"/>
    <col min="1027" max="1027" width="18.5703125" style="149" customWidth="1"/>
    <col min="1028" max="1028" width="13.42578125" style="149" customWidth="1"/>
    <col min="1029" max="1029" width="19" style="149" customWidth="1"/>
    <col min="1030" max="1030" width="12.42578125" style="149" customWidth="1"/>
    <col min="1031" max="1280" width="9.140625" style="149"/>
    <col min="1281" max="1281" width="18.7109375" style="149" customWidth="1"/>
    <col min="1282" max="1282" width="9.140625" style="149"/>
    <col min="1283" max="1283" width="18.5703125" style="149" customWidth="1"/>
    <col min="1284" max="1284" width="13.42578125" style="149" customWidth="1"/>
    <col min="1285" max="1285" width="19" style="149" customWidth="1"/>
    <col min="1286" max="1286" width="12.42578125" style="149" customWidth="1"/>
    <col min="1287" max="1536" width="9.140625" style="149"/>
    <col min="1537" max="1537" width="18.7109375" style="149" customWidth="1"/>
    <col min="1538" max="1538" width="9.140625" style="149"/>
    <col min="1539" max="1539" width="18.5703125" style="149" customWidth="1"/>
    <col min="1540" max="1540" width="13.42578125" style="149" customWidth="1"/>
    <col min="1541" max="1541" width="19" style="149" customWidth="1"/>
    <col min="1542" max="1542" width="12.42578125" style="149" customWidth="1"/>
    <col min="1543" max="1792" width="9.140625" style="149"/>
    <col min="1793" max="1793" width="18.7109375" style="149" customWidth="1"/>
    <col min="1794" max="1794" width="9.140625" style="149"/>
    <col min="1795" max="1795" width="18.5703125" style="149" customWidth="1"/>
    <col min="1796" max="1796" width="13.42578125" style="149" customWidth="1"/>
    <col min="1797" max="1797" width="19" style="149" customWidth="1"/>
    <col min="1798" max="1798" width="12.42578125" style="149" customWidth="1"/>
    <col min="1799" max="2048" width="9.140625" style="149"/>
    <col min="2049" max="2049" width="18.7109375" style="149" customWidth="1"/>
    <col min="2050" max="2050" width="9.140625" style="149"/>
    <col min="2051" max="2051" width="18.5703125" style="149" customWidth="1"/>
    <col min="2052" max="2052" width="13.42578125" style="149" customWidth="1"/>
    <col min="2053" max="2053" width="19" style="149" customWidth="1"/>
    <col min="2054" max="2054" width="12.42578125" style="149" customWidth="1"/>
    <col min="2055" max="2304" width="9.140625" style="149"/>
    <col min="2305" max="2305" width="18.7109375" style="149" customWidth="1"/>
    <col min="2306" max="2306" width="9.140625" style="149"/>
    <col min="2307" max="2307" width="18.5703125" style="149" customWidth="1"/>
    <col min="2308" max="2308" width="13.42578125" style="149" customWidth="1"/>
    <col min="2309" max="2309" width="19" style="149" customWidth="1"/>
    <col min="2310" max="2310" width="12.42578125" style="149" customWidth="1"/>
    <col min="2311" max="2560" width="9.140625" style="149"/>
    <col min="2561" max="2561" width="18.7109375" style="149" customWidth="1"/>
    <col min="2562" max="2562" width="9.140625" style="149"/>
    <col min="2563" max="2563" width="18.5703125" style="149" customWidth="1"/>
    <col min="2564" max="2564" width="13.42578125" style="149" customWidth="1"/>
    <col min="2565" max="2565" width="19" style="149" customWidth="1"/>
    <col min="2566" max="2566" width="12.42578125" style="149" customWidth="1"/>
    <col min="2567" max="2816" width="9.140625" style="149"/>
    <col min="2817" max="2817" width="18.7109375" style="149" customWidth="1"/>
    <col min="2818" max="2818" width="9.140625" style="149"/>
    <col min="2819" max="2819" width="18.5703125" style="149" customWidth="1"/>
    <col min="2820" max="2820" width="13.42578125" style="149" customWidth="1"/>
    <col min="2821" max="2821" width="19" style="149" customWidth="1"/>
    <col min="2822" max="2822" width="12.42578125" style="149" customWidth="1"/>
    <col min="2823" max="3072" width="9.140625" style="149"/>
    <col min="3073" max="3073" width="18.7109375" style="149" customWidth="1"/>
    <col min="3074" max="3074" width="9.140625" style="149"/>
    <col min="3075" max="3075" width="18.5703125" style="149" customWidth="1"/>
    <col min="3076" max="3076" width="13.42578125" style="149" customWidth="1"/>
    <col min="3077" max="3077" width="19" style="149" customWidth="1"/>
    <col min="3078" max="3078" width="12.42578125" style="149" customWidth="1"/>
    <col min="3079" max="3328" width="9.140625" style="149"/>
    <col min="3329" max="3329" width="18.7109375" style="149" customWidth="1"/>
    <col min="3330" max="3330" width="9.140625" style="149"/>
    <col min="3331" max="3331" width="18.5703125" style="149" customWidth="1"/>
    <col min="3332" max="3332" width="13.42578125" style="149" customWidth="1"/>
    <col min="3333" max="3333" width="19" style="149" customWidth="1"/>
    <col min="3334" max="3334" width="12.42578125" style="149" customWidth="1"/>
    <col min="3335" max="3584" width="9.140625" style="149"/>
    <col min="3585" max="3585" width="18.7109375" style="149" customWidth="1"/>
    <col min="3586" max="3586" width="9.140625" style="149"/>
    <col min="3587" max="3587" width="18.5703125" style="149" customWidth="1"/>
    <col min="3588" max="3588" width="13.42578125" style="149" customWidth="1"/>
    <col min="3589" max="3589" width="19" style="149" customWidth="1"/>
    <col min="3590" max="3590" width="12.42578125" style="149" customWidth="1"/>
    <col min="3591" max="3840" width="9.140625" style="149"/>
    <col min="3841" max="3841" width="18.7109375" style="149" customWidth="1"/>
    <col min="3842" max="3842" width="9.140625" style="149"/>
    <col min="3843" max="3843" width="18.5703125" style="149" customWidth="1"/>
    <col min="3844" max="3844" width="13.42578125" style="149" customWidth="1"/>
    <col min="3845" max="3845" width="19" style="149" customWidth="1"/>
    <col min="3846" max="3846" width="12.42578125" style="149" customWidth="1"/>
    <col min="3847" max="4096" width="9.140625" style="149"/>
    <col min="4097" max="4097" width="18.7109375" style="149" customWidth="1"/>
    <col min="4098" max="4098" width="9.140625" style="149"/>
    <col min="4099" max="4099" width="18.5703125" style="149" customWidth="1"/>
    <col min="4100" max="4100" width="13.42578125" style="149" customWidth="1"/>
    <col min="4101" max="4101" width="19" style="149" customWidth="1"/>
    <col min="4102" max="4102" width="12.42578125" style="149" customWidth="1"/>
    <col min="4103" max="4352" width="9.140625" style="149"/>
    <col min="4353" max="4353" width="18.7109375" style="149" customWidth="1"/>
    <col min="4354" max="4354" width="9.140625" style="149"/>
    <col min="4355" max="4355" width="18.5703125" style="149" customWidth="1"/>
    <col min="4356" max="4356" width="13.42578125" style="149" customWidth="1"/>
    <col min="4357" max="4357" width="19" style="149" customWidth="1"/>
    <col min="4358" max="4358" width="12.42578125" style="149" customWidth="1"/>
    <col min="4359" max="4608" width="9.140625" style="149"/>
    <col min="4609" max="4609" width="18.7109375" style="149" customWidth="1"/>
    <col min="4610" max="4610" width="9.140625" style="149"/>
    <col min="4611" max="4611" width="18.5703125" style="149" customWidth="1"/>
    <col min="4612" max="4612" width="13.42578125" style="149" customWidth="1"/>
    <col min="4613" max="4613" width="19" style="149" customWidth="1"/>
    <col min="4614" max="4614" width="12.42578125" style="149" customWidth="1"/>
    <col min="4615" max="4864" width="9.140625" style="149"/>
    <col min="4865" max="4865" width="18.7109375" style="149" customWidth="1"/>
    <col min="4866" max="4866" width="9.140625" style="149"/>
    <col min="4867" max="4867" width="18.5703125" style="149" customWidth="1"/>
    <col min="4868" max="4868" width="13.42578125" style="149" customWidth="1"/>
    <col min="4869" max="4869" width="19" style="149" customWidth="1"/>
    <col min="4870" max="4870" width="12.42578125" style="149" customWidth="1"/>
    <col min="4871" max="5120" width="9.140625" style="149"/>
    <col min="5121" max="5121" width="18.7109375" style="149" customWidth="1"/>
    <col min="5122" max="5122" width="9.140625" style="149"/>
    <col min="5123" max="5123" width="18.5703125" style="149" customWidth="1"/>
    <col min="5124" max="5124" width="13.42578125" style="149" customWidth="1"/>
    <col min="5125" max="5125" width="19" style="149" customWidth="1"/>
    <col min="5126" max="5126" width="12.42578125" style="149" customWidth="1"/>
    <col min="5127" max="5376" width="9.140625" style="149"/>
    <col min="5377" max="5377" width="18.7109375" style="149" customWidth="1"/>
    <col min="5378" max="5378" width="9.140625" style="149"/>
    <col min="5379" max="5379" width="18.5703125" style="149" customWidth="1"/>
    <col min="5380" max="5380" width="13.42578125" style="149" customWidth="1"/>
    <col min="5381" max="5381" width="19" style="149" customWidth="1"/>
    <col min="5382" max="5382" width="12.42578125" style="149" customWidth="1"/>
    <col min="5383" max="5632" width="9.140625" style="149"/>
    <col min="5633" max="5633" width="18.7109375" style="149" customWidth="1"/>
    <col min="5634" max="5634" width="9.140625" style="149"/>
    <col min="5635" max="5635" width="18.5703125" style="149" customWidth="1"/>
    <col min="5636" max="5636" width="13.42578125" style="149" customWidth="1"/>
    <col min="5637" max="5637" width="19" style="149" customWidth="1"/>
    <col min="5638" max="5638" width="12.42578125" style="149" customWidth="1"/>
    <col min="5639" max="5888" width="9.140625" style="149"/>
    <col min="5889" max="5889" width="18.7109375" style="149" customWidth="1"/>
    <col min="5890" max="5890" width="9.140625" style="149"/>
    <col min="5891" max="5891" width="18.5703125" style="149" customWidth="1"/>
    <col min="5892" max="5892" width="13.42578125" style="149" customWidth="1"/>
    <col min="5893" max="5893" width="19" style="149" customWidth="1"/>
    <col min="5894" max="5894" width="12.42578125" style="149" customWidth="1"/>
    <col min="5895" max="6144" width="9.140625" style="149"/>
    <col min="6145" max="6145" width="18.7109375" style="149" customWidth="1"/>
    <col min="6146" max="6146" width="9.140625" style="149"/>
    <col min="6147" max="6147" width="18.5703125" style="149" customWidth="1"/>
    <col min="6148" max="6148" width="13.42578125" style="149" customWidth="1"/>
    <col min="6149" max="6149" width="19" style="149" customWidth="1"/>
    <col min="6150" max="6150" width="12.42578125" style="149" customWidth="1"/>
    <col min="6151" max="6400" width="9.140625" style="149"/>
    <col min="6401" max="6401" width="18.7109375" style="149" customWidth="1"/>
    <col min="6402" max="6402" width="9.140625" style="149"/>
    <col min="6403" max="6403" width="18.5703125" style="149" customWidth="1"/>
    <col min="6404" max="6404" width="13.42578125" style="149" customWidth="1"/>
    <col min="6405" max="6405" width="19" style="149" customWidth="1"/>
    <col min="6406" max="6406" width="12.42578125" style="149" customWidth="1"/>
    <col min="6407" max="6656" width="9.140625" style="149"/>
    <col min="6657" max="6657" width="18.7109375" style="149" customWidth="1"/>
    <col min="6658" max="6658" width="9.140625" style="149"/>
    <col min="6659" max="6659" width="18.5703125" style="149" customWidth="1"/>
    <col min="6660" max="6660" width="13.42578125" style="149" customWidth="1"/>
    <col min="6661" max="6661" width="19" style="149" customWidth="1"/>
    <col min="6662" max="6662" width="12.42578125" style="149" customWidth="1"/>
    <col min="6663" max="6912" width="9.140625" style="149"/>
    <col min="6913" max="6913" width="18.7109375" style="149" customWidth="1"/>
    <col min="6914" max="6914" width="9.140625" style="149"/>
    <col min="6915" max="6915" width="18.5703125" style="149" customWidth="1"/>
    <col min="6916" max="6916" width="13.42578125" style="149" customWidth="1"/>
    <col min="6917" max="6917" width="19" style="149" customWidth="1"/>
    <col min="6918" max="6918" width="12.42578125" style="149" customWidth="1"/>
    <col min="6919" max="7168" width="9.140625" style="149"/>
    <col min="7169" max="7169" width="18.7109375" style="149" customWidth="1"/>
    <col min="7170" max="7170" width="9.140625" style="149"/>
    <col min="7171" max="7171" width="18.5703125" style="149" customWidth="1"/>
    <col min="7172" max="7172" width="13.42578125" style="149" customWidth="1"/>
    <col min="7173" max="7173" width="19" style="149" customWidth="1"/>
    <col min="7174" max="7174" width="12.42578125" style="149" customWidth="1"/>
    <col min="7175" max="7424" width="9.140625" style="149"/>
    <col min="7425" max="7425" width="18.7109375" style="149" customWidth="1"/>
    <col min="7426" max="7426" width="9.140625" style="149"/>
    <col min="7427" max="7427" width="18.5703125" style="149" customWidth="1"/>
    <col min="7428" max="7428" width="13.42578125" style="149" customWidth="1"/>
    <col min="7429" max="7429" width="19" style="149" customWidth="1"/>
    <col min="7430" max="7430" width="12.42578125" style="149" customWidth="1"/>
    <col min="7431" max="7680" width="9.140625" style="149"/>
    <col min="7681" max="7681" width="18.7109375" style="149" customWidth="1"/>
    <col min="7682" max="7682" width="9.140625" style="149"/>
    <col min="7683" max="7683" width="18.5703125" style="149" customWidth="1"/>
    <col min="7684" max="7684" width="13.42578125" style="149" customWidth="1"/>
    <col min="7685" max="7685" width="19" style="149" customWidth="1"/>
    <col min="7686" max="7686" width="12.42578125" style="149" customWidth="1"/>
    <col min="7687" max="7936" width="9.140625" style="149"/>
    <col min="7937" max="7937" width="18.7109375" style="149" customWidth="1"/>
    <col min="7938" max="7938" width="9.140625" style="149"/>
    <col min="7939" max="7939" width="18.5703125" style="149" customWidth="1"/>
    <col min="7940" max="7940" width="13.42578125" style="149" customWidth="1"/>
    <col min="7941" max="7941" width="19" style="149" customWidth="1"/>
    <col min="7942" max="7942" width="12.42578125" style="149" customWidth="1"/>
    <col min="7943" max="8192" width="9.140625" style="149"/>
    <col min="8193" max="8193" width="18.7109375" style="149" customWidth="1"/>
    <col min="8194" max="8194" width="9.140625" style="149"/>
    <col min="8195" max="8195" width="18.5703125" style="149" customWidth="1"/>
    <col min="8196" max="8196" width="13.42578125" style="149" customWidth="1"/>
    <col min="8197" max="8197" width="19" style="149" customWidth="1"/>
    <col min="8198" max="8198" width="12.42578125" style="149" customWidth="1"/>
    <col min="8199" max="8448" width="9.140625" style="149"/>
    <col min="8449" max="8449" width="18.7109375" style="149" customWidth="1"/>
    <col min="8450" max="8450" width="9.140625" style="149"/>
    <col min="8451" max="8451" width="18.5703125" style="149" customWidth="1"/>
    <col min="8452" max="8452" width="13.42578125" style="149" customWidth="1"/>
    <col min="8453" max="8453" width="19" style="149" customWidth="1"/>
    <col min="8454" max="8454" width="12.42578125" style="149" customWidth="1"/>
    <col min="8455" max="8704" width="9.140625" style="149"/>
    <col min="8705" max="8705" width="18.7109375" style="149" customWidth="1"/>
    <col min="8706" max="8706" width="9.140625" style="149"/>
    <col min="8707" max="8707" width="18.5703125" style="149" customWidth="1"/>
    <col min="8708" max="8708" width="13.42578125" style="149" customWidth="1"/>
    <col min="8709" max="8709" width="19" style="149" customWidth="1"/>
    <col min="8710" max="8710" width="12.42578125" style="149" customWidth="1"/>
    <col min="8711" max="8960" width="9.140625" style="149"/>
    <col min="8961" max="8961" width="18.7109375" style="149" customWidth="1"/>
    <col min="8962" max="8962" width="9.140625" style="149"/>
    <col min="8963" max="8963" width="18.5703125" style="149" customWidth="1"/>
    <col min="8964" max="8964" width="13.42578125" style="149" customWidth="1"/>
    <col min="8965" max="8965" width="19" style="149" customWidth="1"/>
    <col min="8966" max="8966" width="12.42578125" style="149" customWidth="1"/>
    <col min="8967" max="9216" width="9.140625" style="149"/>
    <col min="9217" max="9217" width="18.7109375" style="149" customWidth="1"/>
    <col min="9218" max="9218" width="9.140625" style="149"/>
    <col min="9219" max="9219" width="18.5703125" style="149" customWidth="1"/>
    <col min="9220" max="9220" width="13.42578125" style="149" customWidth="1"/>
    <col min="9221" max="9221" width="19" style="149" customWidth="1"/>
    <col min="9222" max="9222" width="12.42578125" style="149" customWidth="1"/>
    <col min="9223" max="9472" width="9.140625" style="149"/>
    <col min="9473" max="9473" width="18.7109375" style="149" customWidth="1"/>
    <col min="9474" max="9474" width="9.140625" style="149"/>
    <col min="9475" max="9475" width="18.5703125" style="149" customWidth="1"/>
    <col min="9476" max="9476" width="13.42578125" style="149" customWidth="1"/>
    <col min="9477" max="9477" width="19" style="149" customWidth="1"/>
    <col min="9478" max="9478" width="12.42578125" style="149" customWidth="1"/>
    <col min="9479" max="9728" width="9.140625" style="149"/>
    <col min="9729" max="9729" width="18.7109375" style="149" customWidth="1"/>
    <col min="9730" max="9730" width="9.140625" style="149"/>
    <col min="9731" max="9731" width="18.5703125" style="149" customWidth="1"/>
    <col min="9732" max="9732" width="13.42578125" style="149" customWidth="1"/>
    <col min="9733" max="9733" width="19" style="149" customWidth="1"/>
    <col min="9734" max="9734" width="12.42578125" style="149" customWidth="1"/>
    <col min="9735" max="9984" width="9.140625" style="149"/>
    <col min="9985" max="9985" width="18.7109375" style="149" customWidth="1"/>
    <col min="9986" max="9986" width="9.140625" style="149"/>
    <col min="9987" max="9987" width="18.5703125" style="149" customWidth="1"/>
    <col min="9988" max="9988" width="13.42578125" style="149" customWidth="1"/>
    <col min="9989" max="9989" width="19" style="149" customWidth="1"/>
    <col min="9990" max="9990" width="12.42578125" style="149" customWidth="1"/>
    <col min="9991" max="10240" width="9.140625" style="149"/>
    <col min="10241" max="10241" width="18.7109375" style="149" customWidth="1"/>
    <col min="10242" max="10242" width="9.140625" style="149"/>
    <col min="10243" max="10243" width="18.5703125" style="149" customWidth="1"/>
    <col min="10244" max="10244" width="13.42578125" style="149" customWidth="1"/>
    <col min="10245" max="10245" width="19" style="149" customWidth="1"/>
    <col min="10246" max="10246" width="12.42578125" style="149" customWidth="1"/>
    <col min="10247" max="10496" width="9.140625" style="149"/>
    <col min="10497" max="10497" width="18.7109375" style="149" customWidth="1"/>
    <col min="10498" max="10498" width="9.140625" style="149"/>
    <col min="10499" max="10499" width="18.5703125" style="149" customWidth="1"/>
    <col min="10500" max="10500" width="13.42578125" style="149" customWidth="1"/>
    <col min="10501" max="10501" width="19" style="149" customWidth="1"/>
    <col min="10502" max="10502" width="12.42578125" style="149" customWidth="1"/>
    <col min="10503" max="10752" width="9.140625" style="149"/>
    <col min="10753" max="10753" width="18.7109375" style="149" customWidth="1"/>
    <col min="10754" max="10754" width="9.140625" style="149"/>
    <col min="10755" max="10755" width="18.5703125" style="149" customWidth="1"/>
    <col min="10756" max="10756" width="13.42578125" style="149" customWidth="1"/>
    <col min="10757" max="10757" width="19" style="149" customWidth="1"/>
    <col min="10758" max="10758" width="12.42578125" style="149" customWidth="1"/>
    <col min="10759" max="11008" width="9.140625" style="149"/>
    <col min="11009" max="11009" width="18.7109375" style="149" customWidth="1"/>
    <col min="11010" max="11010" width="9.140625" style="149"/>
    <col min="11011" max="11011" width="18.5703125" style="149" customWidth="1"/>
    <col min="11012" max="11012" width="13.42578125" style="149" customWidth="1"/>
    <col min="11013" max="11013" width="19" style="149" customWidth="1"/>
    <col min="11014" max="11014" width="12.42578125" style="149" customWidth="1"/>
    <col min="11015" max="11264" width="9.140625" style="149"/>
    <col min="11265" max="11265" width="18.7109375" style="149" customWidth="1"/>
    <col min="11266" max="11266" width="9.140625" style="149"/>
    <col min="11267" max="11267" width="18.5703125" style="149" customWidth="1"/>
    <col min="11268" max="11268" width="13.42578125" style="149" customWidth="1"/>
    <col min="11269" max="11269" width="19" style="149" customWidth="1"/>
    <col min="11270" max="11270" width="12.42578125" style="149" customWidth="1"/>
    <col min="11271" max="11520" width="9.140625" style="149"/>
    <col min="11521" max="11521" width="18.7109375" style="149" customWidth="1"/>
    <col min="11522" max="11522" width="9.140625" style="149"/>
    <col min="11523" max="11523" width="18.5703125" style="149" customWidth="1"/>
    <col min="11524" max="11524" width="13.42578125" style="149" customWidth="1"/>
    <col min="11525" max="11525" width="19" style="149" customWidth="1"/>
    <col min="11526" max="11526" width="12.42578125" style="149" customWidth="1"/>
    <col min="11527" max="11776" width="9.140625" style="149"/>
    <col min="11777" max="11777" width="18.7109375" style="149" customWidth="1"/>
    <col min="11778" max="11778" width="9.140625" style="149"/>
    <col min="11779" max="11779" width="18.5703125" style="149" customWidth="1"/>
    <col min="11780" max="11780" width="13.42578125" style="149" customWidth="1"/>
    <col min="11781" max="11781" width="19" style="149" customWidth="1"/>
    <col min="11782" max="11782" width="12.42578125" style="149" customWidth="1"/>
    <col min="11783" max="12032" width="9.140625" style="149"/>
    <col min="12033" max="12033" width="18.7109375" style="149" customWidth="1"/>
    <col min="12034" max="12034" width="9.140625" style="149"/>
    <col min="12035" max="12035" width="18.5703125" style="149" customWidth="1"/>
    <col min="12036" max="12036" width="13.42578125" style="149" customWidth="1"/>
    <col min="12037" max="12037" width="19" style="149" customWidth="1"/>
    <col min="12038" max="12038" width="12.42578125" style="149" customWidth="1"/>
    <col min="12039" max="12288" width="9.140625" style="149"/>
    <col min="12289" max="12289" width="18.7109375" style="149" customWidth="1"/>
    <col min="12290" max="12290" width="9.140625" style="149"/>
    <col min="12291" max="12291" width="18.5703125" style="149" customWidth="1"/>
    <col min="12292" max="12292" width="13.42578125" style="149" customWidth="1"/>
    <col min="12293" max="12293" width="19" style="149" customWidth="1"/>
    <col min="12294" max="12294" width="12.42578125" style="149" customWidth="1"/>
    <col min="12295" max="12544" width="9.140625" style="149"/>
    <col min="12545" max="12545" width="18.7109375" style="149" customWidth="1"/>
    <col min="12546" max="12546" width="9.140625" style="149"/>
    <col min="12547" max="12547" width="18.5703125" style="149" customWidth="1"/>
    <col min="12548" max="12548" width="13.42578125" style="149" customWidth="1"/>
    <col min="12549" max="12549" width="19" style="149" customWidth="1"/>
    <col min="12550" max="12550" width="12.42578125" style="149" customWidth="1"/>
    <col min="12551" max="12800" width="9.140625" style="149"/>
    <col min="12801" max="12801" width="18.7109375" style="149" customWidth="1"/>
    <col min="12802" max="12802" width="9.140625" style="149"/>
    <col min="12803" max="12803" width="18.5703125" style="149" customWidth="1"/>
    <col min="12804" max="12804" width="13.42578125" style="149" customWidth="1"/>
    <col min="12805" max="12805" width="19" style="149" customWidth="1"/>
    <col min="12806" max="12806" width="12.42578125" style="149" customWidth="1"/>
    <col min="12807" max="13056" width="9.140625" style="149"/>
    <col min="13057" max="13057" width="18.7109375" style="149" customWidth="1"/>
    <col min="13058" max="13058" width="9.140625" style="149"/>
    <col min="13059" max="13059" width="18.5703125" style="149" customWidth="1"/>
    <col min="13060" max="13060" width="13.42578125" style="149" customWidth="1"/>
    <col min="13061" max="13061" width="19" style="149" customWidth="1"/>
    <col min="13062" max="13062" width="12.42578125" style="149" customWidth="1"/>
    <col min="13063" max="13312" width="9.140625" style="149"/>
    <col min="13313" max="13313" width="18.7109375" style="149" customWidth="1"/>
    <col min="13314" max="13314" width="9.140625" style="149"/>
    <col min="13315" max="13315" width="18.5703125" style="149" customWidth="1"/>
    <col min="13316" max="13316" width="13.42578125" style="149" customWidth="1"/>
    <col min="13317" max="13317" width="19" style="149" customWidth="1"/>
    <col min="13318" max="13318" width="12.42578125" style="149" customWidth="1"/>
    <col min="13319" max="13568" width="9.140625" style="149"/>
    <col min="13569" max="13569" width="18.7109375" style="149" customWidth="1"/>
    <col min="13570" max="13570" width="9.140625" style="149"/>
    <col min="13571" max="13571" width="18.5703125" style="149" customWidth="1"/>
    <col min="13572" max="13572" width="13.42578125" style="149" customWidth="1"/>
    <col min="13573" max="13573" width="19" style="149" customWidth="1"/>
    <col min="13574" max="13574" width="12.42578125" style="149" customWidth="1"/>
    <col min="13575" max="13824" width="9.140625" style="149"/>
    <col min="13825" max="13825" width="18.7109375" style="149" customWidth="1"/>
    <col min="13826" max="13826" width="9.140625" style="149"/>
    <col min="13827" max="13827" width="18.5703125" style="149" customWidth="1"/>
    <col min="13828" max="13828" width="13.42578125" style="149" customWidth="1"/>
    <col min="13829" max="13829" width="19" style="149" customWidth="1"/>
    <col min="13830" max="13830" width="12.42578125" style="149" customWidth="1"/>
    <col min="13831" max="14080" width="9.140625" style="149"/>
    <col min="14081" max="14081" width="18.7109375" style="149" customWidth="1"/>
    <col min="14082" max="14082" width="9.140625" style="149"/>
    <col min="14083" max="14083" width="18.5703125" style="149" customWidth="1"/>
    <col min="14084" max="14084" width="13.42578125" style="149" customWidth="1"/>
    <col min="14085" max="14085" width="19" style="149" customWidth="1"/>
    <col min="14086" max="14086" width="12.42578125" style="149" customWidth="1"/>
    <col min="14087" max="14336" width="9.140625" style="149"/>
    <col min="14337" max="14337" width="18.7109375" style="149" customWidth="1"/>
    <col min="14338" max="14338" width="9.140625" style="149"/>
    <col min="14339" max="14339" width="18.5703125" style="149" customWidth="1"/>
    <col min="14340" max="14340" width="13.42578125" style="149" customWidth="1"/>
    <col min="14341" max="14341" width="19" style="149" customWidth="1"/>
    <col min="14342" max="14342" width="12.42578125" style="149" customWidth="1"/>
    <col min="14343" max="14592" width="9.140625" style="149"/>
    <col min="14593" max="14593" width="18.7109375" style="149" customWidth="1"/>
    <col min="14594" max="14594" width="9.140625" style="149"/>
    <col min="14595" max="14595" width="18.5703125" style="149" customWidth="1"/>
    <col min="14596" max="14596" width="13.42578125" style="149" customWidth="1"/>
    <col min="14597" max="14597" width="19" style="149" customWidth="1"/>
    <col min="14598" max="14598" width="12.42578125" style="149" customWidth="1"/>
    <col min="14599" max="14848" width="9.140625" style="149"/>
    <col min="14849" max="14849" width="18.7109375" style="149" customWidth="1"/>
    <col min="14850" max="14850" width="9.140625" style="149"/>
    <col min="14851" max="14851" width="18.5703125" style="149" customWidth="1"/>
    <col min="14852" max="14852" width="13.42578125" style="149" customWidth="1"/>
    <col min="14853" max="14853" width="19" style="149" customWidth="1"/>
    <col min="14854" max="14854" width="12.42578125" style="149" customWidth="1"/>
    <col min="14855" max="15104" width="9.140625" style="149"/>
    <col min="15105" max="15105" width="18.7109375" style="149" customWidth="1"/>
    <col min="15106" max="15106" width="9.140625" style="149"/>
    <col min="15107" max="15107" width="18.5703125" style="149" customWidth="1"/>
    <col min="15108" max="15108" width="13.42578125" style="149" customWidth="1"/>
    <col min="15109" max="15109" width="19" style="149" customWidth="1"/>
    <col min="15110" max="15110" width="12.42578125" style="149" customWidth="1"/>
    <col min="15111" max="15360" width="9.140625" style="149"/>
    <col min="15361" max="15361" width="18.7109375" style="149" customWidth="1"/>
    <col min="15362" max="15362" width="9.140625" style="149"/>
    <col min="15363" max="15363" width="18.5703125" style="149" customWidth="1"/>
    <col min="15364" max="15364" width="13.42578125" style="149" customWidth="1"/>
    <col min="15365" max="15365" width="19" style="149" customWidth="1"/>
    <col min="15366" max="15366" width="12.42578125" style="149" customWidth="1"/>
    <col min="15367" max="15616" width="9.140625" style="149"/>
    <col min="15617" max="15617" width="18.7109375" style="149" customWidth="1"/>
    <col min="15618" max="15618" width="9.140625" style="149"/>
    <col min="15619" max="15619" width="18.5703125" style="149" customWidth="1"/>
    <col min="15620" max="15620" width="13.42578125" style="149" customWidth="1"/>
    <col min="15621" max="15621" width="19" style="149" customWidth="1"/>
    <col min="15622" max="15622" width="12.42578125" style="149" customWidth="1"/>
    <col min="15623" max="15872" width="9.140625" style="149"/>
    <col min="15873" max="15873" width="18.7109375" style="149" customWidth="1"/>
    <col min="15874" max="15874" width="9.140625" style="149"/>
    <col min="15875" max="15875" width="18.5703125" style="149" customWidth="1"/>
    <col min="15876" max="15876" width="13.42578125" style="149" customWidth="1"/>
    <col min="15877" max="15877" width="19" style="149" customWidth="1"/>
    <col min="15878" max="15878" width="12.42578125" style="149" customWidth="1"/>
    <col min="15879" max="16128" width="9.140625" style="149"/>
    <col min="16129" max="16129" width="18.7109375" style="149" customWidth="1"/>
    <col min="16130" max="16130" width="9.140625" style="149"/>
    <col min="16131" max="16131" width="18.5703125" style="149" customWidth="1"/>
    <col min="16132" max="16132" width="13.42578125" style="149" customWidth="1"/>
    <col min="16133" max="16133" width="19" style="149" customWidth="1"/>
    <col min="16134" max="16134" width="12.42578125" style="149" customWidth="1"/>
    <col min="16135" max="16384" width="9.140625" style="149"/>
  </cols>
  <sheetData>
    <row r="1" spans="1:8" ht="15" customHeight="1">
      <c r="A1" s="144"/>
      <c r="B1" s="145"/>
      <c r="C1" s="146"/>
      <c r="D1" s="146"/>
      <c r="E1" s="147"/>
      <c r="F1" s="147"/>
      <c r="G1" s="147"/>
      <c r="H1" s="148"/>
    </row>
    <row r="2" spans="1:8" ht="38.25" customHeight="1">
      <c r="A2" s="150"/>
      <c r="B2" s="151"/>
      <c r="C2" s="152"/>
      <c r="D2" s="152"/>
      <c r="E2" s="153"/>
      <c r="F2" s="153"/>
      <c r="G2" s="153"/>
      <c r="H2" s="154"/>
    </row>
    <row r="3" spans="1:8" ht="21.75" customHeight="1">
      <c r="A3" s="150"/>
      <c r="B3" s="151"/>
      <c r="C3" s="152"/>
      <c r="D3" s="152"/>
      <c r="E3" s="153"/>
      <c r="F3" s="153"/>
      <c r="G3" s="153"/>
      <c r="H3" s="154"/>
    </row>
    <row r="4" spans="1:8" ht="15.75">
      <c r="A4" s="643" t="str">
        <f>GLOBAL!A1</f>
        <v>PREFEITURA MUNICIPAL DE ARACRUZ</v>
      </c>
      <c r="B4" s="644"/>
      <c r="C4" s="644"/>
      <c r="D4" s="644"/>
      <c r="E4" s="644"/>
      <c r="F4" s="644"/>
      <c r="G4" s="644"/>
      <c r="H4" s="645"/>
    </row>
    <row r="5" spans="1:8" ht="15.75">
      <c r="A5" s="643" t="str">
        <f>GLOBAL!A4</f>
        <v>OBRA: REFORMA E AMPLIAÇÃO DA EMEF MARIA INÊS DELLA VALENTINA</v>
      </c>
      <c r="B5" s="644"/>
      <c r="C5" s="644"/>
      <c r="D5" s="644"/>
      <c r="E5" s="644"/>
      <c r="F5" s="644"/>
      <c r="G5" s="644"/>
      <c r="H5" s="645"/>
    </row>
    <row r="6" spans="1:8" ht="12.75" customHeight="1">
      <c r="A6" s="643" t="str">
        <f>GLOBAL!A5</f>
        <v>Local: COQUEIRAL, ARACRUZ - ES</v>
      </c>
      <c r="B6" s="644"/>
      <c r="C6" s="644"/>
      <c r="D6" s="644"/>
      <c r="E6" s="644"/>
      <c r="F6" s="644"/>
      <c r="G6" s="644"/>
      <c r="H6" s="645"/>
    </row>
    <row r="7" spans="1:8" ht="18.75">
      <c r="A7" s="646"/>
      <c r="B7" s="647"/>
      <c r="C7" s="647"/>
      <c r="D7" s="647"/>
      <c r="E7" s="647"/>
      <c r="F7" s="647"/>
      <c r="G7" s="647"/>
      <c r="H7" s="648"/>
    </row>
    <row r="8" spans="1:8" ht="18.75">
      <c r="A8" s="646" t="s">
        <v>249</v>
      </c>
      <c r="B8" s="647"/>
      <c r="C8" s="647"/>
      <c r="D8" s="647"/>
      <c r="E8" s="647"/>
      <c r="F8" s="647"/>
      <c r="G8" s="647"/>
      <c r="H8" s="648"/>
    </row>
    <row r="9" spans="1:8">
      <c r="A9" s="155"/>
      <c r="B9" s="156"/>
      <c r="C9" s="156"/>
      <c r="D9" s="156"/>
      <c r="E9" s="156"/>
      <c r="F9" s="156"/>
      <c r="G9" s="156"/>
      <c r="H9" s="157"/>
    </row>
    <row r="10" spans="1:8" ht="25.5" customHeight="1">
      <c r="A10" s="155"/>
      <c r="B10" s="156"/>
      <c r="C10" s="156"/>
      <c r="D10" s="158" t="s">
        <v>250</v>
      </c>
      <c r="E10" s="159" t="s">
        <v>251</v>
      </c>
      <c r="F10" s="160"/>
      <c r="G10" s="161"/>
      <c r="H10" s="157"/>
    </row>
    <row r="11" spans="1:8" ht="15.75">
      <c r="A11" s="155"/>
      <c r="B11" s="162" t="s">
        <v>252</v>
      </c>
      <c r="C11" s="162"/>
      <c r="D11" s="163">
        <v>7.3999999999999996E-2</v>
      </c>
      <c r="E11" s="164">
        <v>5.11E-2</v>
      </c>
      <c r="F11" s="164"/>
      <c r="G11" s="164"/>
      <c r="H11" s="157"/>
    </row>
    <row r="12" spans="1:8" ht="52.5" customHeight="1">
      <c r="A12" s="155"/>
      <c r="B12" s="162" t="s">
        <v>253</v>
      </c>
      <c r="C12" s="165"/>
      <c r="D12" s="164">
        <v>0.05</v>
      </c>
      <c r="E12" s="164">
        <v>0</v>
      </c>
      <c r="F12" s="164"/>
      <c r="G12" s="164"/>
      <c r="H12" s="157"/>
    </row>
    <row r="13" spans="1:8" ht="15.75">
      <c r="A13" s="155"/>
      <c r="B13" s="162" t="s">
        <v>254</v>
      </c>
      <c r="C13" s="166"/>
      <c r="D13" s="164">
        <v>6.4999999999999997E-3</v>
      </c>
      <c r="E13" s="164">
        <v>6.4999999999999997E-3</v>
      </c>
      <c r="F13" s="164"/>
      <c r="G13" s="164"/>
      <c r="H13" s="157"/>
    </row>
    <row r="14" spans="1:8" ht="15.75">
      <c r="A14" s="155"/>
      <c r="B14" s="162" t="s">
        <v>255</v>
      </c>
      <c r="C14" s="165"/>
      <c r="D14" s="164">
        <v>0.03</v>
      </c>
      <c r="E14" s="164">
        <v>0.03</v>
      </c>
      <c r="F14" s="164"/>
      <c r="G14" s="164"/>
      <c r="H14" s="157"/>
    </row>
    <row r="15" spans="1:8" ht="15.75">
      <c r="A15" s="155"/>
      <c r="B15" s="162" t="s">
        <v>256</v>
      </c>
      <c r="C15" s="165"/>
      <c r="D15" s="164">
        <v>0.02</v>
      </c>
      <c r="E15" s="164">
        <v>0.02</v>
      </c>
      <c r="F15" s="164"/>
      <c r="G15" s="164"/>
      <c r="H15" s="157"/>
    </row>
    <row r="16" spans="1:8" ht="15.75">
      <c r="A16" s="155"/>
      <c r="B16" s="162" t="s">
        <v>257</v>
      </c>
      <c r="C16" s="165"/>
      <c r="D16" s="164">
        <v>1.23E-2</v>
      </c>
      <c r="E16" s="164">
        <v>8.5000000000000006E-3</v>
      </c>
      <c r="F16" s="164"/>
      <c r="G16" s="164"/>
      <c r="H16" s="157"/>
    </row>
    <row r="17" spans="1:8" ht="32.25" customHeight="1">
      <c r="A17" s="155"/>
      <c r="B17" s="162" t="s">
        <v>258</v>
      </c>
      <c r="C17" s="162"/>
      <c r="D17" s="163">
        <v>0.04</v>
      </c>
      <c r="E17" s="164">
        <v>3.4500000000000003E-2</v>
      </c>
      <c r="F17" s="164"/>
      <c r="G17" s="164"/>
      <c r="H17" s="157"/>
    </row>
    <row r="18" spans="1:8" ht="15.75">
      <c r="A18" s="155"/>
      <c r="B18" s="162" t="s">
        <v>259</v>
      </c>
      <c r="C18" s="162"/>
      <c r="D18" s="163">
        <v>8.0000000000000002E-3</v>
      </c>
      <c r="E18" s="164">
        <v>4.7999999999999996E-3</v>
      </c>
      <c r="F18" s="164"/>
      <c r="G18" s="164"/>
      <c r="H18" s="157"/>
    </row>
    <row r="19" spans="1:8" ht="24.75" customHeight="1">
      <c r="A19" s="155"/>
      <c r="B19" s="162" t="s">
        <v>260</v>
      </c>
      <c r="C19" s="162"/>
      <c r="D19" s="163">
        <v>1.2699999999999999E-2</v>
      </c>
      <c r="E19" s="164">
        <v>8.5000000000000006E-3</v>
      </c>
      <c r="F19" s="164"/>
      <c r="G19" s="164"/>
      <c r="H19" s="157"/>
    </row>
    <row r="20" spans="1:8" ht="18.75" customHeight="1">
      <c r="A20" s="155"/>
      <c r="B20" s="162"/>
      <c r="C20" s="162" t="s">
        <v>261</v>
      </c>
      <c r="D20" s="167">
        <f>SUM(1,D16)*SUM(1,D17,D18,D19)*SUM(1,D11)/(1-D12-D13-D14-D15)-1</f>
        <v>0.29065904772244</v>
      </c>
      <c r="E20" s="168">
        <f>SUM(1,E16)*SUM(1,E17,E18,E19)*SUM(1,E11)/(1-E12-E13-E14-E15)-1</f>
        <v>0.17721673760466317</v>
      </c>
      <c r="F20" s="168"/>
      <c r="G20" s="168"/>
      <c r="H20" s="157"/>
    </row>
    <row r="21" spans="1:8" ht="17.25" customHeight="1">
      <c r="A21" s="155"/>
      <c r="B21" s="156"/>
      <c r="C21" s="156"/>
      <c r="D21" s="156"/>
      <c r="E21" s="156"/>
      <c r="F21" s="156"/>
      <c r="G21" s="156"/>
      <c r="H21" s="157"/>
    </row>
    <row r="22" spans="1:8">
      <c r="A22" s="169" t="s">
        <v>262</v>
      </c>
      <c r="B22" s="170"/>
      <c r="C22" s="170"/>
      <c r="D22" s="170"/>
      <c r="E22" s="171"/>
      <c r="F22" s="172"/>
      <c r="G22" s="172"/>
      <c r="H22" s="173"/>
    </row>
    <row r="23" spans="1:8">
      <c r="A23" s="174"/>
      <c r="B23" s="170"/>
      <c r="C23" s="170"/>
      <c r="D23" s="170"/>
      <c r="E23" s="171"/>
      <c r="F23" s="172"/>
      <c r="G23" s="172"/>
      <c r="H23" s="173"/>
    </row>
    <row r="24" spans="1:8">
      <c r="A24" s="175" t="s">
        <v>263</v>
      </c>
      <c r="B24" s="176" t="s">
        <v>264</v>
      </c>
      <c r="C24" s="170"/>
      <c r="D24" s="170"/>
      <c r="E24" s="171"/>
      <c r="F24" s="172"/>
      <c r="G24" s="172"/>
      <c r="H24" s="173"/>
    </row>
    <row r="25" spans="1:8">
      <c r="A25" s="174"/>
      <c r="B25" s="176" t="s">
        <v>265</v>
      </c>
      <c r="C25" s="170"/>
      <c r="D25" s="170"/>
      <c r="E25" s="171"/>
      <c r="F25" s="172"/>
      <c r="G25" s="172"/>
      <c r="H25" s="173"/>
    </row>
    <row r="26" spans="1:8">
      <c r="A26" s="174"/>
      <c r="B26" s="649" t="s">
        <v>266</v>
      </c>
      <c r="C26" s="649"/>
      <c r="D26" s="649"/>
      <c r="E26" s="649"/>
      <c r="F26" s="172"/>
      <c r="G26" s="172"/>
      <c r="H26" s="173"/>
    </row>
    <row r="27" spans="1:8">
      <c r="A27" s="174"/>
      <c r="B27" s="649" t="s">
        <v>267</v>
      </c>
      <c r="C27" s="649"/>
      <c r="D27" s="649"/>
      <c r="E27" s="649"/>
      <c r="F27" s="172"/>
      <c r="G27" s="172"/>
      <c r="H27" s="173"/>
    </row>
    <row r="28" spans="1:8" ht="21" customHeight="1">
      <c r="A28" s="174"/>
      <c r="B28" s="177" t="s">
        <v>268</v>
      </c>
      <c r="C28" s="170"/>
      <c r="D28" s="170"/>
      <c r="E28" s="171"/>
      <c r="F28" s="172"/>
      <c r="G28" s="172"/>
      <c r="H28" s="173"/>
    </row>
    <row r="29" spans="1:8">
      <c r="A29" s="174"/>
      <c r="B29" s="176" t="s">
        <v>269</v>
      </c>
      <c r="C29" s="170"/>
      <c r="D29" s="170"/>
      <c r="E29" s="171"/>
      <c r="F29" s="172"/>
      <c r="G29" s="172"/>
      <c r="H29" s="173"/>
    </row>
    <row r="30" spans="1:8">
      <c r="A30" s="174"/>
      <c r="B30" s="176" t="s">
        <v>270</v>
      </c>
      <c r="C30" s="170"/>
      <c r="D30" s="170"/>
      <c r="E30" s="171"/>
      <c r="F30" s="172"/>
      <c r="G30" s="172"/>
      <c r="H30" s="173"/>
    </row>
    <row r="31" spans="1:8">
      <c r="A31" s="174"/>
      <c r="B31" s="176" t="s">
        <v>271</v>
      </c>
      <c r="C31" s="170"/>
      <c r="D31" s="170"/>
      <c r="E31" s="171"/>
      <c r="F31" s="172"/>
      <c r="G31" s="172"/>
      <c r="H31" s="173"/>
    </row>
    <row r="32" spans="1:8">
      <c r="A32" s="174"/>
      <c r="B32" s="176" t="s">
        <v>272</v>
      </c>
      <c r="C32" s="170"/>
      <c r="D32" s="170"/>
      <c r="E32" s="171"/>
      <c r="F32" s="172"/>
      <c r="G32" s="172"/>
      <c r="H32" s="173"/>
    </row>
    <row r="33" spans="1:8">
      <c r="A33" s="174"/>
      <c r="B33" s="178"/>
      <c r="C33" s="179"/>
      <c r="D33" s="170"/>
      <c r="E33" s="171"/>
      <c r="F33" s="172"/>
      <c r="G33" s="172"/>
      <c r="H33" s="173"/>
    </row>
    <row r="34" spans="1:8" ht="51" customHeight="1">
      <c r="A34" s="180" t="s">
        <v>273</v>
      </c>
      <c r="B34" s="650" t="s">
        <v>274</v>
      </c>
      <c r="C34" s="650"/>
      <c r="D34" s="650"/>
      <c r="E34" s="650"/>
      <c r="F34" s="181"/>
      <c r="G34" s="181"/>
      <c r="H34" s="182"/>
    </row>
    <row r="35" spans="1:8">
      <c r="A35" s="175"/>
      <c r="B35" s="170"/>
      <c r="C35" s="179"/>
      <c r="D35" s="170"/>
      <c r="E35" s="171"/>
      <c r="F35" s="172"/>
      <c r="G35" s="172"/>
      <c r="H35" s="173"/>
    </row>
    <row r="36" spans="1:8">
      <c r="A36" s="174"/>
      <c r="B36" s="651" t="s">
        <v>275</v>
      </c>
      <c r="C36" s="651"/>
      <c r="D36" s="651"/>
      <c r="E36" s="651"/>
      <c r="F36" s="183"/>
      <c r="G36" s="183"/>
      <c r="H36" s="184"/>
    </row>
    <row r="37" spans="1:8" ht="51" customHeight="1">
      <c r="A37" s="174"/>
      <c r="B37" s="641" t="s">
        <v>276</v>
      </c>
      <c r="C37" s="641"/>
      <c r="D37" s="641"/>
      <c r="E37" s="641"/>
      <c r="F37" s="641"/>
      <c r="G37" s="641"/>
      <c r="H37" s="642"/>
    </row>
    <row r="38" spans="1:8">
      <c r="A38" s="174"/>
      <c r="B38" s="185"/>
      <c r="C38" s="185"/>
      <c r="D38" s="185"/>
      <c r="E38" s="185"/>
      <c r="F38" s="185"/>
      <c r="G38" s="185"/>
      <c r="H38" s="186"/>
    </row>
    <row r="39" spans="1:8" ht="13.5" thickBot="1">
      <c r="A39" s="187"/>
      <c r="B39" s="188"/>
      <c r="C39" s="188"/>
      <c r="D39" s="188"/>
      <c r="E39" s="188"/>
      <c r="F39" s="188"/>
      <c r="G39" s="188"/>
      <c r="H39" s="189"/>
    </row>
    <row r="40" spans="1:8">
      <c r="A40" s="190"/>
      <c r="B40" s="191"/>
      <c r="C40" s="191"/>
      <c r="D40" s="191"/>
      <c r="E40" s="191"/>
      <c r="F40" s="191"/>
      <c r="G40" s="191"/>
      <c r="H40" s="192"/>
    </row>
    <row r="41" spans="1:8">
      <c r="A41" s="193"/>
      <c r="B41" s="652" t="s">
        <v>277</v>
      </c>
      <c r="C41" s="652"/>
      <c r="D41" s="652"/>
      <c r="E41" s="652"/>
      <c r="F41" s="183"/>
      <c r="G41" s="183"/>
      <c r="H41" s="184"/>
    </row>
    <row r="42" spans="1:8" ht="113.25" customHeight="1">
      <c r="A42" s="193"/>
      <c r="B42" s="641" t="s">
        <v>278</v>
      </c>
      <c r="C42" s="641"/>
      <c r="D42" s="641"/>
      <c r="E42" s="641"/>
      <c r="F42" s="641"/>
      <c r="G42" s="641"/>
      <c r="H42" s="642"/>
    </row>
    <row r="43" spans="1:8" ht="14.25" customHeight="1">
      <c r="A43" s="175"/>
      <c r="B43" s="651" t="s">
        <v>279</v>
      </c>
      <c r="C43" s="651"/>
      <c r="D43" s="651"/>
      <c r="E43" s="651"/>
      <c r="F43" s="183"/>
      <c r="G43" s="183"/>
      <c r="H43" s="184"/>
    </row>
    <row r="44" spans="1:8" ht="96.75" customHeight="1" thickBot="1">
      <c r="A44" s="194"/>
      <c r="B44" s="657" t="s">
        <v>280</v>
      </c>
      <c r="C44" s="657"/>
      <c r="D44" s="657"/>
      <c r="E44" s="657"/>
      <c r="F44" s="657"/>
      <c r="G44" s="657"/>
      <c r="H44" s="658"/>
    </row>
    <row r="45" spans="1:8">
      <c r="A45" s="195"/>
      <c r="B45" s="191"/>
      <c r="C45" s="191"/>
      <c r="D45" s="191"/>
      <c r="E45" s="191"/>
      <c r="F45" s="191"/>
      <c r="G45" s="191"/>
      <c r="H45" s="192"/>
    </row>
    <row r="46" spans="1:8" ht="15" customHeight="1">
      <c r="A46" s="175"/>
      <c r="B46" s="651" t="s">
        <v>281</v>
      </c>
      <c r="C46" s="651"/>
      <c r="D46" s="651"/>
      <c r="E46" s="651"/>
      <c r="F46" s="183"/>
      <c r="G46" s="183"/>
      <c r="H46" s="184"/>
    </row>
    <row r="47" spans="1:8" ht="45.75" customHeight="1">
      <c r="A47" s="175"/>
      <c r="B47" s="641" t="s">
        <v>282</v>
      </c>
      <c r="C47" s="641"/>
      <c r="D47" s="641"/>
      <c r="E47" s="641"/>
      <c r="F47" s="641"/>
      <c r="G47" s="641"/>
      <c r="H47" s="642"/>
    </row>
    <row r="48" spans="1:8">
      <c r="A48" s="175"/>
      <c r="B48" s="651" t="s">
        <v>283</v>
      </c>
      <c r="C48" s="651"/>
      <c r="D48" s="651"/>
      <c r="E48" s="651"/>
      <c r="F48" s="183"/>
      <c r="G48" s="183"/>
      <c r="H48" s="184"/>
    </row>
    <row r="49" spans="1:8" ht="60" customHeight="1">
      <c r="A49" s="175"/>
      <c r="B49" s="653" t="s">
        <v>284</v>
      </c>
      <c r="C49" s="653"/>
      <c r="D49" s="653"/>
      <c r="E49" s="653"/>
      <c r="F49" s="653"/>
      <c r="G49" s="653"/>
      <c r="H49" s="654"/>
    </row>
    <row r="50" spans="1:8" ht="41.25" customHeight="1">
      <c r="A50" s="175"/>
      <c r="B50" s="653" t="s">
        <v>285</v>
      </c>
      <c r="C50" s="653"/>
      <c r="D50" s="653"/>
      <c r="E50" s="653"/>
      <c r="F50" s="653"/>
      <c r="G50" s="653"/>
      <c r="H50" s="654"/>
    </row>
    <row r="51" spans="1:8" ht="37.5" customHeight="1">
      <c r="A51" s="175"/>
      <c r="B51" s="653" t="s">
        <v>286</v>
      </c>
      <c r="C51" s="653"/>
      <c r="D51" s="653"/>
      <c r="E51" s="653"/>
      <c r="F51" s="653"/>
      <c r="G51" s="653"/>
      <c r="H51" s="654"/>
    </row>
    <row r="52" spans="1:8" ht="37.5" customHeight="1">
      <c r="A52" s="175"/>
      <c r="B52" s="653" t="s">
        <v>287</v>
      </c>
      <c r="C52" s="653"/>
      <c r="D52" s="653"/>
      <c r="E52" s="653"/>
      <c r="F52" s="653"/>
      <c r="G52" s="653"/>
      <c r="H52" s="654"/>
    </row>
    <row r="53" spans="1:8" ht="13.5" thickBot="1">
      <c r="A53" s="196"/>
      <c r="B53" s="655"/>
      <c r="C53" s="655"/>
      <c r="D53" s="655"/>
      <c r="E53" s="655"/>
      <c r="F53" s="655"/>
      <c r="G53" s="655"/>
      <c r="H53" s="656"/>
    </row>
  </sheetData>
  <mergeCells count="22">
    <mergeCell ref="B50:H50"/>
    <mergeCell ref="B51:H51"/>
    <mergeCell ref="B52:H52"/>
    <mergeCell ref="B53:H53"/>
    <mergeCell ref="B43:E43"/>
    <mergeCell ref="B44:H44"/>
    <mergeCell ref="B46:E46"/>
    <mergeCell ref="B47:H47"/>
    <mergeCell ref="B48:E48"/>
    <mergeCell ref="B49:H49"/>
    <mergeCell ref="B42:H42"/>
    <mergeCell ref="A4:H4"/>
    <mergeCell ref="A5:H5"/>
    <mergeCell ref="A6:H6"/>
    <mergeCell ref="A7:H7"/>
    <mergeCell ref="A8:H8"/>
    <mergeCell ref="B26:E26"/>
    <mergeCell ref="B27:E27"/>
    <mergeCell ref="B34:E34"/>
    <mergeCell ref="B36:E36"/>
    <mergeCell ref="B37:H37"/>
    <mergeCell ref="B41:E41"/>
  </mergeCells>
  <printOptions horizontalCentered="1"/>
  <pageMargins left="0.51181102362204722" right="0.51181102362204722" top="0.78740157480314965" bottom="0.78740157480314965" header="0.31496062992125984" footer="0.31496062992125984"/>
  <pageSetup paperSize="9" scale="85" orientation="portrait" horizontalDpi="1200" verticalDpi="1200" r:id="rId1"/>
  <headerFooter>
    <oddFooter>&amp;RMÁRCIA ELIANE DAN  ENGª CIVIL  CREA-ES 4876/D
DAN ENGENHARIA PROJETOS &amp; CONSULTORIA LTDA</oddFooter>
  </headerFooter>
  <rowBreaks count="1" manualBreakCount="1">
    <brk id="39" max="7" man="1"/>
  </rowBreaks>
  <drawing r:id="rId2"/>
</worksheet>
</file>

<file path=xl/worksheets/sheet2.xml><?xml version="1.0" encoding="utf-8"?>
<worksheet xmlns="http://schemas.openxmlformats.org/spreadsheetml/2006/main" xmlns:r="http://schemas.openxmlformats.org/officeDocument/2006/relationships">
  <dimension ref="A1:M426"/>
  <sheetViews>
    <sheetView showGridLines="0" zoomScale="90" zoomScaleNormal="90" zoomScaleSheetLayoutView="90" workbookViewId="0">
      <selection activeCell="N11" sqref="N1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10</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0.90429999999999999</v>
      </c>
      <c r="H3" s="27">
        <v>0</v>
      </c>
      <c r="I3" s="28">
        <v>41791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MO-</v>
      </c>
      <c r="B6" s="323">
        <f>COUNTIF(B$1:B5,"&gt;0")+1</f>
        <v>1</v>
      </c>
      <c r="C6" s="13" t="s">
        <v>382</v>
      </c>
      <c r="D6" s="13">
        <v>88236</v>
      </c>
      <c r="E6" s="14" t="e">
        <f>IF(C6="LABOR",VLOOKUP(D6,#REF!,5,FALSE),IF(C6="SINAPI",VLOOKUP(D6,#REF!,2,FALSE),"outro"))</f>
        <v>#REF!</v>
      </c>
      <c r="F6" s="15" t="e">
        <f>IF(C6="LABOR",VLOOKUP(D6,#REF!,6,FALSE),IF(C6="SINAPI",VLOOKUP(D6,#REF!,3,FALSE),"outro"))</f>
        <v>#REF!</v>
      </c>
      <c r="G6" s="16"/>
      <c r="H6" s="17"/>
      <c r="I6" s="18"/>
      <c r="J6" s="332"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386</v>
      </c>
      <c r="C8" s="328" t="s">
        <v>382</v>
      </c>
      <c r="D8" s="22">
        <v>10</v>
      </c>
      <c r="E8" s="21" t="e">
        <f>IF(B8="I",IF(C8="LABOR",VLOOKUP(D8,#REF!,2,FALSE),IF(C8="SINAPI",VLOOKUP(D8,#REF!,2,FALSE),IF(C8="COTAÇÃO",VLOOKUP(D8,#REF!,2,FALSE)))),IF(C8="LABOR",VLOOKUP(D8,#REF!,5,FALSE),IF(C8="SINAPI",VLOOKUP(D8,#REF!,2,FALSE),"outro")))</f>
        <v>#REF!</v>
      </c>
      <c r="F8" s="328" t="s">
        <v>12</v>
      </c>
      <c r="G8" s="22" t="e">
        <f>IF(B8="I",IF(C8="LABOR",VLOOKUP(D8,#REF!,3,FALSE),IF(C8="SINAPI",VLOOKUP(D8,#REF!,3,FALSE),IF(C8="COTAÇÃO",VLOOKUP(D8,#REF!,3,FALSE)))),IF(C8="LABOR",VLOOKUP(D8,#REF!,6,FALSE),IF(C8="SINAPI",VLOOKUP(D8,#REF!,3,FALSE),"outro")))</f>
        <v>#REF!</v>
      </c>
      <c r="H8" s="23">
        <v>2.8999999999999998E-3</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H8*I8</f>
        <v>#REF!</v>
      </c>
    </row>
    <row r="9" spans="1:13">
      <c r="A9" s="320"/>
      <c r="B9" s="13" t="s">
        <v>386</v>
      </c>
      <c r="C9" s="328" t="s">
        <v>382</v>
      </c>
      <c r="D9" s="22">
        <v>2709</v>
      </c>
      <c r="E9" s="21" t="e">
        <f>IF(B9="I",IF(C9="LABOR",VLOOKUP(D9,#REF!,2,FALSE),IF(C9="SINAPI",VLOOKUP(D9,#REF!,2,FALSE),IF(C9="COTAÇÃO",VLOOKUP(D9,#REF!,2,FALSE)))),IF(C9="LABOR",VLOOKUP(D9,#REF!,5,FALSE),IF(C9="SINAPI",VLOOKUP(D9,#REF!,2,FALSE),"outro")))</f>
        <v>#REF!</v>
      </c>
      <c r="F9" s="328" t="s">
        <v>12</v>
      </c>
      <c r="G9" s="22" t="e">
        <f>IF(B9="I",IF(C9="LABOR",VLOOKUP(D9,#REF!,3,FALSE),IF(C9="SINAPI",VLOOKUP(D9,#REF!,3,FALSE),IF(C9="COTAÇÃO",VLOOKUP(D9,#REF!,3,FALSE)))),IF(C9="LABOR",VLOOKUP(D9,#REF!,6,FALSE),IF(C9="SINAPI",VLOOKUP(D9,#REF!,3,FALSE),"outro")))</f>
        <v>#REF!</v>
      </c>
      <c r="H9" s="23">
        <v>2.8999999999999998E-3</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2711</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2.8999999999999998E-3</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MO-</v>
      </c>
      <c r="B13" s="323">
        <f>COUNTIF(B$1:B12,"&gt;0")+1</f>
        <v>2</v>
      </c>
      <c r="C13" s="13" t="s">
        <v>382</v>
      </c>
      <c r="D13" s="13">
        <v>88237</v>
      </c>
      <c r="E13" s="14" t="e">
        <f>IF(C13="LABOR",VLOOKUP(D13,#REF!,5,FALSE),IF(C13="SINAPI",VLOOKUP(D13,#REF!,2,FALSE),"outro"))</f>
        <v>#REF!</v>
      </c>
      <c r="F13" s="15" t="e">
        <f>IF(C13="LABOR",VLOOKUP(D13,#REF!,6,FALSE),IF(C13="SINAPI",VLOOKUP(D13,#REF!,3,FALSE),"outro"))</f>
        <v>#REF!</v>
      </c>
      <c r="G13" s="16"/>
      <c r="H13" s="17"/>
      <c r="I13" s="18"/>
      <c r="J13" s="211" t="e">
        <f>((SUMIF(F15:F18,"MO",J15:J18)*(1+$G$3)+(SUM(J15:J18)-SUMIF(F15:F18,"MO",J15:J18)))*(1+$H$3))</f>
        <v>#REF!</v>
      </c>
    </row>
    <row r="14" spans="1:13">
      <c r="A14" s="324"/>
      <c r="B14" s="331" t="s">
        <v>0</v>
      </c>
      <c r="C14" s="19" t="s">
        <v>5</v>
      </c>
      <c r="D14" s="19" t="s">
        <v>6</v>
      </c>
      <c r="E14" s="19" t="s">
        <v>74</v>
      </c>
      <c r="F14" s="19" t="s">
        <v>0</v>
      </c>
      <c r="G14" s="20" t="s">
        <v>1</v>
      </c>
      <c r="H14" s="20" t="s">
        <v>2</v>
      </c>
      <c r="I14" s="20" t="s">
        <v>3</v>
      </c>
      <c r="J14" s="19" t="s">
        <v>4</v>
      </c>
    </row>
    <row r="15" spans="1:13">
      <c r="A15" s="320"/>
      <c r="B15" s="13" t="s">
        <v>386</v>
      </c>
      <c r="C15" s="328" t="s">
        <v>382</v>
      </c>
      <c r="D15" s="22">
        <v>12892</v>
      </c>
      <c r="E15" s="21" t="e">
        <f>IF(B15="I",IF(C15="LABOR",VLOOKUP(D15,#REF!,2,FALSE),IF(C15="SINAPI",VLOOKUP(D15,#REF!,2,FALSE),IF(C15="COTAÇÃO",VLOOKUP(D15,#REF!,2,FALSE)))),IF(C15="LABOR",VLOOKUP(D15,#REF!,5,FALSE),IF(C15="SINAPI",VLOOKUP(D15,#REF!,2,FALSE),"outro")))</f>
        <v>#REF!</v>
      </c>
      <c r="F15" s="328" t="s">
        <v>12</v>
      </c>
      <c r="G15" s="22" t="e">
        <f>IF(B15="I",IF(C15="LABOR",VLOOKUP(D15,#REF!,3,FALSE),IF(C15="SINAPI",VLOOKUP(D15,#REF!,3,FALSE),IF(C15="COTAÇÃO",VLOOKUP(D15,#REF!,3,FALSE)))),IF(C15="LABOR",VLOOKUP(D15,#REF!,6,FALSE),IF(C15="SINAPI",VLOOKUP(D15,#REF!,3,FALSE),"outro")))</f>
        <v>#REF!</v>
      </c>
      <c r="H15" s="23">
        <v>1.7899999999999999E-2</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386</v>
      </c>
      <c r="C16" s="328" t="s">
        <v>382</v>
      </c>
      <c r="D16" s="22">
        <v>12893</v>
      </c>
      <c r="E16" s="21" t="e">
        <f>IF(B16="I",IF(C16="LABOR",VLOOKUP(D16,#REF!,2,FALSE),IF(C16="SINAPI",VLOOKUP(D16,#REF!,2,FALSE),IF(C16="COTAÇÃO",VLOOKUP(D16,#REF!,2,FALSE)))),IF(C16="LABOR",VLOOKUP(D16,#REF!,5,FALSE),IF(C16="SINAPI",VLOOKUP(D16,#REF!,2,FALSE),"outro")))</f>
        <v>#REF!</v>
      </c>
      <c r="F16" s="328" t="s">
        <v>12</v>
      </c>
      <c r="G16" s="22" t="e">
        <f>IF(B16="I",IF(C16="LABOR",VLOOKUP(D16,#REF!,3,FALSE),IF(C16="SINAPI",VLOOKUP(D16,#REF!,3,FALSE),IF(C16="COTAÇÃO",VLOOKUP(D16,#REF!,3,FALSE)))),IF(C16="LABOR",VLOOKUP(D16,#REF!,6,FALSE),IF(C16="SINAPI",VLOOKUP(D16,#REF!,3,FALSE),"outro")))</f>
        <v>#REF!</v>
      </c>
      <c r="H16" s="23">
        <v>1.7899999999999999E-2</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12894</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1.7899999999999999E-2</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0"/>
      <c r="B18" s="13" t="s">
        <v>386</v>
      </c>
      <c r="C18" s="328" t="s">
        <v>382</v>
      </c>
      <c r="D18" s="22">
        <v>12895</v>
      </c>
      <c r="E18" s="21" t="e">
        <f>IF(B18="I",IF(C18="LABOR",VLOOKUP(D18,#REF!,2,FALSE),IF(C18="SINAPI",VLOOKUP(D18,#REF!,2,FALSE),IF(C18="COTAÇÃO",VLOOKUP(D18,#REF!,2,FALSE)))),IF(C18="LABOR",VLOOKUP(D18,#REF!,5,FALSE),IF(C18="SINAPI",VLOOKUP(D18,#REF!,2,FALSE),"outro")))</f>
        <v>#REF!</v>
      </c>
      <c r="F18" s="328" t="s">
        <v>12</v>
      </c>
      <c r="G18" s="22" t="e">
        <f>IF(B18="I",IF(C18="LABOR",VLOOKUP(D18,#REF!,3,FALSE),IF(C18="SINAPI",VLOOKUP(D18,#REF!,3,FALSE),IF(C18="COTAÇÃO",VLOOKUP(D18,#REF!,3,FALSE)))),IF(C18="LABOR",VLOOKUP(D18,#REF!,6,FALSE),IF(C18="SINAPI",VLOOKUP(D18,#REF!,3,FALSE),"outro")))</f>
        <v>#REF!</v>
      </c>
      <c r="H18" s="23">
        <v>1.7899999999999999E-2</v>
      </c>
      <c r="I18" s="24" t="e">
        <f>IF(B18="I",IF(F18="MO",IF(C18="LABOR",ROUND(VLOOKUP(D18,#REF!,4,FALSE)/(1+#REF!),2),IF(C18="SINAPI",ROUND(VLOOKUP(D18,#REF!,5,FALSE)/(1+#REF!),2),"outro")),IF(C18="LABOR",VLOOKUP(D18,#REF!,4,FALSE),IF(C18="SINAPI",VLOOKUP(D18,#REF!,5,FALSE),IF(C18="COTAÇÃO",VLOOKUP(D18,#REF!,14,FALSE))))),IF(C18="SINAPI",IF(F18="MO",ROUND(VLOOKUP(D18,#REF!,4,FALSE)/(1+#REF!),2),VLOOKUP(D18,#REF!,4,FALSE)),"outro"))</f>
        <v>#REF!</v>
      </c>
      <c r="J18" s="24" t="e">
        <f>ROUND(H18*I18,2)</f>
        <v>#REF!</v>
      </c>
    </row>
    <row r="19" spans="1:10">
      <c r="A19" s="321"/>
      <c r="B19" s="322"/>
      <c r="C19" s="4"/>
      <c r="D19" s="4"/>
      <c r="E19" s="5"/>
      <c r="F19" s="4"/>
      <c r="G19" s="5"/>
      <c r="H19" s="5"/>
      <c r="I19" s="5"/>
      <c r="J19" s="6"/>
    </row>
    <row r="20" spans="1:10" ht="25.5">
      <c r="A20" s="501" t="s">
        <v>7</v>
      </c>
      <c r="B20" s="501"/>
      <c r="C20" s="501" t="s">
        <v>8</v>
      </c>
      <c r="D20" s="501"/>
      <c r="E20" s="329" t="s">
        <v>9</v>
      </c>
      <c r="F20" s="8" t="s">
        <v>1</v>
      </c>
      <c r="G20" s="9"/>
      <c r="H20" s="10"/>
      <c r="I20" s="11"/>
      <c r="J20" s="12" t="s">
        <v>311</v>
      </c>
    </row>
    <row r="21" spans="1:10" s="1" customFormat="1">
      <c r="A21" s="319" t="str">
        <f>CONCATENATE($M$1,"-")</f>
        <v>MO-</v>
      </c>
      <c r="B21" s="323">
        <f>COUNTIF(B$1:B20,"&gt;0")+1</f>
        <v>3</v>
      </c>
      <c r="C21" s="13" t="s">
        <v>382</v>
      </c>
      <c r="D21" s="13">
        <v>88238</v>
      </c>
      <c r="E21" s="14" t="e">
        <f>IF(C21="LABOR",VLOOKUP(D21,#REF!,5,FALSE),IF(C21="SINAPI",VLOOKUP(D21,#REF!,2,FALSE),"outro"))</f>
        <v>#REF!</v>
      </c>
      <c r="F21" s="15" t="e">
        <f>IF(C21="LABOR",VLOOKUP(D21,#REF!,6,FALSE),IF(C21="SINAPI",VLOOKUP(D21,#REF!,3,FALSE),"outro"))</f>
        <v>#REF!</v>
      </c>
      <c r="G21" s="16"/>
      <c r="H21" s="17"/>
      <c r="I21" s="18"/>
      <c r="J21" s="211" t="e">
        <f>((SUMIF(F23:F29,"MO",J23:J29)*(1+$G$3)+(SUM(J23:J29)-SUMIF(F23:F29,"MO",J23:J29)))*(1+$H$3))</f>
        <v>#REF!</v>
      </c>
    </row>
    <row r="22" spans="1:10">
      <c r="A22" s="324"/>
      <c r="B22" s="331" t="s">
        <v>0</v>
      </c>
      <c r="C22" s="19" t="s">
        <v>5</v>
      </c>
      <c r="D22" s="19" t="s">
        <v>6</v>
      </c>
      <c r="E22" s="19" t="s">
        <v>74</v>
      </c>
      <c r="F22" s="19" t="s">
        <v>0</v>
      </c>
      <c r="G22" s="20" t="s">
        <v>1</v>
      </c>
      <c r="H22" s="20" t="s">
        <v>2</v>
      </c>
      <c r="I22" s="20" t="s">
        <v>3</v>
      </c>
      <c r="J22" s="19" t="s">
        <v>4</v>
      </c>
    </row>
    <row r="23" spans="1:10">
      <c r="A23" s="320"/>
      <c r="B23" s="13" t="s">
        <v>385</v>
      </c>
      <c r="C23" s="328" t="s">
        <v>382</v>
      </c>
      <c r="D23" s="22">
        <v>88236</v>
      </c>
      <c r="E23" s="21" t="e">
        <f>IF(B23="I",IF(C23="LABOR",VLOOKUP(D23,#REF!,2,FALSE),IF(C23="SINAPI",VLOOKUP(D23,#REF!,2,FALSE),IF(C23="COTAÇÃO",VLOOKUP(D23,#REF!,2,FALSE)))),IF(C23="LABOR",VLOOKUP(D23,#REF!,5,FALSE),IF(C23="SINAPI",VLOOKUP(D23,#REF!,2,FALSE),"outro")))</f>
        <v>#REF!</v>
      </c>
      <c r="F23" s="328" t="s">
        <v>387</v>
      </c>
      <c r="G23" s="22" t="e">
        <f>IF(B23="I",IF(C23="LABOR",VLOOKUP(D23,#REF!,3,FALSE),IF(C23="SINAPI",VLOOKUP(D23,#REF!,3,FALSE),IF(C23="COTAÇÃO",VLOOKUP(D23,#REF!,3,FALSE)))),IF(C23="LABOR",VLOOKUP(D23,#REF!,6,FALSE),IF(C23="SINAPI",VLOOKUP(D23,#REF!,3,FALSE),"outro")))</f>
        <v>#REF!</v>
      </c>
      <c r="H23" s="23">
        <v>1</v>
      </c>
      <c r="I23" s="24">
        <v>0.34</v>
      </c>
      <c r="J23" s="24">
        <f t="shared" ref="J23:J29" si="0">ROUND(H23*I23,2)</f>
        <v>0.34</v>
      </c>
    </row>
    <row r="24" spans="1:10">
      <c r="A24" s="320"/>
      <c r="B24" s="13" t="s">
        <v>385</v>
      </c>
      <c r="C24" s="328" t="s">
        <v>382</v>
      </c>
      <c r="D24" s="22">
        <v>88237</v>
      </c>
      <c r="E24" s="21" t="e">
        <f>IF(B24="I",IF(C24="LABOR",VLOOKUP(D24,#REF!,2,FALSE),IF(C24="SINAPI",VLOOKUP(D24,#REF!,2,FALSE),IF(C24="COTAÇÃO",VLOOKUP(D24,#REF!,2,FALSE)))),IF(C24="LABOR",VLOOKUP(D24,#REF!,5,FALSE),IF(C24="SINAPI",VLOOKUP(D24,#REF!,2,FALSE),"outro")))</f>
        <v>#REF!</v>
      </c>
      <c r="F24" s="328" t="s">
        <v>387</v>
      </c>
      <c r="G24" s="22" t="e">
        <f>IF(B24="I",IF(C24="LABOR",VLOOKUP(D24,#REF!,3,FALSE),IF(C24="SINAPI",VLOOKUP(D24,#REF!,3,FALSE),IF(C24="COTAÇÃO",VLOOKUP(D24,#REF!,3,FALSE)))),IF(C24="LABOR",VLOOKUP(D24,#REF!,6,FALSE),IF(C24="SINAPI",VLOOKUP(D24,#REF!,3,FALSE),"outro")))</f>
        <v>#REF!</v>
      </c>
      <c r="H24" s="23">
        <v>1</v>
      </c>
      <c r="I24" s="24" t="e">
        <f>IF(B24="I",IF(F24="MO",IF(C24="LABOR",ROUND(VLOOKUP(D24,#REF!,4,FALSE)/(1+#REF!),2),IF(C24="SINAPI",ROUND(VLOOKUP(D24,#REF!,5,FALSE)/(1+#REF!),2),"outro")),IF(C24="LABOR",VLOOKUP(D24,#REF!,4,FALSE),IF(C24="SINAPI",VLOOKUP(D24,#REF!,5,FALSE),IF(C24="COTAÇÃO",VLOOKUP(D24,#REF!,14,FALSE))))),IF(C24="SINAPI",IF(F24="MO",ROUND(VLOOKUP(D24,#REF!,4,FALSE)/(1+#REF!),2),VLOOKUP(D24,#REF!,4,FALSE)),"outro"))</f>
        <v>#REF!</v>
      </c>
      <c r="J24" s="24" t="e">
        <f t="shared" si="0"/>
        <v>#REF!</v>
      </c>
    </row>
    <row r="25" spans="1:10">
      <c r="A25" s="320"/>
      <c r="B25" s="13" t="s">
        <v>386</v>
      </c>
      <c r="C25" s="328" t="s">
        <v>382</v>
      </c>
      <c r="D25" s="22">
        <v>6114</v>
      </c>
      <c r="E25" s="21" t="e">
        <f>IF(B25="I",IF(C25="LABOR",VLOOKUP(D25,#REF!,2,FALSE),IF(C25="SINAPI",VLOOKUP(D25,#REF!,2,FALSE),IF(C25="COTAÇÃO",VLOOKUP(D25,#REF!,2,FALSE)))),IF(C25="LABOR",VLOOKUP(D25,#REF!,5,FALSE),IF(C25="SINAPI",VLOOKUP(D25,#REF!,2,FALSE),"outro")))</f>
        <v>#REF!</v>
      </c>
      <c r="F25" s="22" t="s">
        <v>10</v>
      </c>
      <c r="G25" s="22" t="e">
        <f>IF(B25="I",IF(C25="LABOR",VLOOKUP(D25,#REF!,3,FALSE),IF(C25="SINAPI",VLOOKUP(D25,#REF!,3,FALSE),IF(C25="COTAÇÃO",VLOOKUP(D25,#REF!,3,FALSE)))),IF(C25="LABOR",VLOOKUP(D25,#REF!,6,FALSE),IF(C25="SINAPI",VLOOKUP(D25,#REF!,3,FALSE),"outro")))</f>
        <v>#REF!</v>
      </c>
      <c r="H25" s="23">
        <v>1</v>
      </c>
      <c r="I25" s="24" t="e">
        <f>IF(B25="I",IF(F25="MO",IF(C25="LABOR",ROUND(VLOOKUP(D25,#REF!,4,FALSE)/(1+#REF!),2),IF(C25="SINAPI",ROUND(VLOOKUP(D25,#REF!,5,FALSE)/(1+#REF!),2),"outro")),IF(C25="LABOR",VLOOKUP(D25,#REF!,4,FALSE),IF(C25="SINAPI",VLOOKUP(D25,#REF!,5,FALSE),IF(C25="COTAÇÃO",VLOOKUP(D25,#REF!,14,FALSE))))),IF(C25="SINAPI",IF(F25="MO",ROUND(VLOOKUP(D25,#REF!,4,FALSE)/(1+#REF!),2),VLOOKUP(D25,#REF!,4,FALSE)),"outro"))</f>
        <v>#REF!</v>
      </c>
      <c r="J25" s="24" t="e">
        <f t="shared" si="0"/>
        <v>#REF!</v>
      </c>
    </row>
    <row r="26" spans="1:10">
      <c r="A26" s="320"/>
      <c r="B26" s="13" t="s">
        <v>386</v>
      </c>
      <c r="C26" s="328" t="s">
        <v>382</v>
      </c>
      <c r="D26" s="22">
        <v>37370</v>
      </c>
      <c r="E26" s="21" t="e">
        <f>IF(B26="I",IF(C26="LABOR",VLOOKUP(D26,#REF!,2,FALSE),IF(C26="SINAPI",VLOOKUP(D26,#REF!,2,FALSE),IF(C26="COTAÇÃO",VLOOKUP(D26,#REF!,2,FALSE)))),IF(C26="LABOR",VLOOKUP(D26,#REF!,5,FALSE),IF(C26="SINAPI",VLOOKUP(D26,#REF!,2,FALSE),"outro")))</f>
        <v>#REF!</v>
      </c>
      <c r="F26" s="328" t="s">
        <v>387</v>
      </c>
      <c r="G26" s="22" t="e">
        <f>IF(B26="I",IF(C26="LABOR",VLOOKUP(D26,#REF!,3,FALSE),IF(C26="SINAPI",VLOOKUP(D26,#REF!,3,FALSE),IF(C26="COTAÇÃO",VLOOKUP(D26,#REF!,3,FALSE)))),IF(C26="LABOR",VLOOKUP(D26,#REF!,6,FALSE),IF(C26="SINAPI",VLOOKUP(D26,#REF!,3,FALSE),"outro")))</f>
        <v>#REF!</v>
      </c>
      <c r="H26" s="23">
        <v>1</v>
      </c>
      <c r="I26" s="24" t="e">
        <f>IF(B26="I",IF(F26="MO",IF(C26="LABOR",ROUND(VLOOKUP(D26,#REF!,4,FALSE)/(1+#REF!),2),IF(C26="SINAPI",ROUND(VLOOKUP(D26,#REF!,5,FALSE)/(1+#REF!),2),"outro")),IF(C26="LABOR",VLOOKUP(D26,#REF!,4,FALSE),IF(C26="SINAPI",VLOOKUP(D26,#REF!,5,FALSE),IF(C26="COTAÇÃO",VLOOKUP(D26,#REF!,14,FALSE))))),IF(C26="SINAPI",IF(F26="MO",ROUND(VLOOKUP(D26,#REF!,4,FALSE)/(1+#REF!),2),VLOOKUP(D26,#REF!,4,FALSE)),"outro"))</f>
        <v>#REF!</v>
      </c>
      <c r="J26" s="24" t="e">
        <f t="shared" si="0"/>
        <v>#REF!</v>
      </c>
    </row>
    <row r="27" spans="1:10">
      <c r="A27" s="320"/>
      <c r="B27" s="13" t="s">
        <v>386</v>
      </c>
      <c r="C27" s="328" t="s">
        <v>382</v>
      </c>
      <c r="D27" s="22">
        <v>37371</v>
      </c>
      <c r="E27" s="21" t="e">
        <f>IF(B27="I",IF(C27="LABOR",VLOOKUP(D27,#REF!,2,FALSE),IF(C27="SINAPI",VLOOKUP(D27,#REF!,2,FALSE),IF(C27="COTAÇÃO",VLOOKUP(D27,#REF!,2,FALSE)))),IF(C27="LABOR",VLOOKUP(D27,#REF!,5,FALSE),IF(C27="SINAPI",VLOOKUP(D27,#REF!,2,FALSE),"outro")))</f>
        <v>#REF!</v>
      </c>
      <c r="F27" s="328" t="s">
        <v>387</v>
      </c>
      <c r="G27" s="22" t="e">
        <f>IF(B27="I",IF(C27="LABOR",VLOOKUP(D27,#REF!,3,FALSE),IF(C27="SINAPI",VLOOKUP(D27,#REF!,3,FALSE),IF(C27="COTAÇÃO",VLOOKUP(D27,#REF!,3,FALSE)))),IF(C27="LABOR",VLOOKUP(D27,#REF!,6,FALSE),IF(C27="SINAPI",VLOOKUP(D27,#REF!,3,FALSE),"outro")))</f>
        <v>#REF!</v>
      </c>
      <c r="H27" s="23">
        <v>1</v>
      </c>
      <c r="I27" s="24" t="e">
        <f>IF(B27="I",IF(F27="MO",IF(C27="LABOR",ROUND(VLOOKUP(D27,#REF!,4,FALSE)/(1+#REF!),2),IF(C27="SINAPI",ROUND(VLOOKUP(D27,#REF!,5,FALSE)/(1+#REF!),2),"outro")),IF(C27="LABOR",VLOOKUP(D27,#REF!,4,FALSE),IF(C27="SINAPI",VLOOKUP(D27,#REF!,5,FALSE),IF(C27="COTAÇÃO",VLOOKUP(D27,#REF!,14,FALSE))))),IF(C27="SINAPI",IF(F27="MO",ROUND(VLOOKUP(D27,#REF!,4,FALSE)/(1+#REF!),2),VLOOKUP(D27,#REF!,4,FALSE)),"outro"))</f>
        <v>#REF!</v>
      </c>
      <c r="J27" s="24" t="e">
        <f t="shared" si="0"/>
        <v>#REF!</v>
      </c>
    </row>
    <row r="28" spans="1:10">
      <c r="A28" s="320"/>
      <c r="B28" s="13" t="s">
        <v>386</v>
      </c>
      <c r="C28" s="328" t="s">
        <v>382</v>
      </c>
      <c r="D28" s="22">
        <v>37372</v>
      </c>
      <c r="E28" s="21" t="e">
        <f>IF(B28="I",IF(C28="LABOR",VLOOKUP(D28,#REF!,2,FALSE),IF(C28="SINAPI",VLOOKUP(D28,#REF!,2,FALSE),IF(C28="COTAÇÃO",VLOOKUP(D28,#REF!,2,FALSE)))),IF(C28="LABOR",VLOOKUP(D28,#REF!,5,FALSE),IF(C28="SINAPI",VLOOKUP(D28,#REF!,2,FALSE),"outro")))</f>
        <v>#REF!</v>
      </c>
      <c r="F28" s="328" t="s">
        <v>387</v>
      </c>
      <c r="G28" s="22" t="e">
        <f>IF(B28="I",IF(C28="LABOR",VLOOKUP(D28,#REF!,3,FALSE),IF(C28="SINAPI",VLOOKUP(D28,#REF!,3,FALSE),IF(C28="COTAÇÃO",VLOOKUP(D28,#REF!,3,FALSE)))),IF(C28="LABOR",VLOOKUP(D28,#REF!,6,FALSE),IF(C28="SINAPI",VLOOKUP(D28,#REF!,3,FALSE),"outro")))</f>
        <v>#REF!</v>
      </c>
      <c r="H28" s="23">
        <v>1</v>
      </c>
      <c r="I28" s="24" t="e">
        <f>IF(B28="I",IF(F28="MO",IF(C28="LABOR",ROUND(VLOOKUP(D28,#REF!,4,FALSE)/(1+#REF!),2),IF(C28="SINAPI",ROUND(VLOOKUP(D28,#REF!,5,FALSE)/(1+#REF!),2),"outro")),IF(C28="LABOR",VLOOKUP(D28,#REF!,4,FALSE),IF(C28="SINAPI",VLOOKUP(D28,#REF!,5,FALSE),IF(C28="COTAÇÃO",VLOOKUP(D28,#REF!,14,FALSE))))),IF(C28="SINAPI",IF(F28="MO",ROUND(VLOOKUP(D28,#REF!,4,FALSE)/(1+#REF!),2),VLOOKUP(D28,#REF!,4,FALSE)),"outro"))</f>
        <v>#REF!</v>
      </c>
      <c r="J28" s="24" t="e">
        <f t="shared" si="0"/>
        <v>#REF!</v>
      </c>
    </row>
    <row r="29" spans="1:10">
      <c r="A29" s="320"/>
      <c r="B29" s="13" t="s">
        <v>386</v>
      </c>
      <c r="C29" s="328" t="s">
        <v>382</v>
      </c>
      <c r="D29" s="22">
        <v>37373</v>
      </c>
      <c r="E29" s="21" t="e">
        <f>IF(B29="I",IF(C29="LABOR",VLOOKUP(D29,#REF!,2,FALSE),IF(C29="SINAPI",VLOOKUP(D29,#REF!,2,FALSE),IF(C29="COTAÇÃO",VLOOKUP(D29,#REF!,2,FALSE)))),IF(C29="LABOR",VLOOKUP(D29,#REF!,5,FALSE),IF(C29="SINAPI",VLOOKUP(D29,#REF!,2,FALSE),"outro")))</f>
        <v>#REF!</v>
      </c>
      <c r="F29" s="328" t="s">
        <v>387</v>
      </c>
      <c r="G29" s="22" t="e">
        <f>IF(B29="I",IF(C29="LABOR",VLOOKUP(D29,#REF!,3,FALSE),IF(C29="SINAPI",VLOOKUP(D29,#REF!,3,FALSE),IF(C29="COTAÇÃO",VLOOKUP(D29,#REF!,3,FALSE)))),IF(C29="LABOR",VLOOKUP(D29,#REF!,6,FALSE),IF(C29="SINAPI",VLOOKUP(D29,#REF!,3,FALSE),"outro")))</f>
        <v>#REF!</v>
      </c>
      <c r="H29" s="23">
        <v>1</v>
      </c>
      <c r="I29" s="24" t="e">
        <f>IF(B29="I",IF(F29="MO",IF(C29="LABOR",ROUND(VLOOKUP(D29,#REF!,4,FALSE)/(1+#REF!),2),IF(C29="SINAPI",ROUND(VLOOKUP(D29,#REF!,5,FALSE)/(1+#REF!),2),"outro")),IF(C29="LABOR",VLOOKUP(D29,#REF!,4,FALSE),IF(C29="SINAPI",VLOOKUP(D29,#REF!,5,FALSE),IF(C29="COTAÇÃO",VLOOKUP(D29,#REF!,14,FALSE))))),IF(C29="SINAPI",IF(F29="MO",ROUND(VLOOKUP(D29,#REF!,4,FALSE)/(1+#REF!),2),VLOOKUP(D29,#REF!,4,FALSE)),"outro"))</f>
        <v>#REF!</v>
      </c>
      <c r="J29" s="24" t="e">
        <f t="shared" si="0"/>
        <v>#REF!</v>
      </c>
    </row>
    <row r="30" spans="1:10">
      <c r="A30" s="321"/>
      <c r="B30" s="322"/>
      <c r="C30" s="4"/>
      <c r="D30" s="4"/>
      <c r="E30" s="5"/>
      <c r="F30" s="4"/>
      <c r="G30" s="5"/>
      <c r="H30" s="5"/>
      <c r="I30" s="5"/>
      <c r="J30" s="6"/>
    </row>
    <row r="31" spans="1:10" ht="25.5">
      <c r="A31" s="501" t="s">
        <v>7</v>
      </c>
      <c r="B31" s="501"/>
      <c r="C31" s="501" t="s">
        <v>8</v>
      </c>
      <c r="D31" s="501"/>
      <c r="E31" s="329" t="s">
        <v>9</v>
      </c>
      <c r="F31" s="8" t="s">
        <v>1</v>
      </c>
      <c r="G31" s="9"/>
      <c r="H31" s="10"/>
      <c r="I31" s="11"/>
      <c r="J31" s="12" t="s">
        <v>311</v>
      </c>
    </row>
    <row r="32" spans="1:10" s="1" customFormat="1">
      <c r="A32" s="319" t="str">
        <f>CONCATENATE($M$1,"-")</f>
        <v>MO-</v>
      </c>
      <c r="B32" s="323">
        <f>COUNTIF(B$1:B31,"&gt;0")+1</f>
        <v>4</v>
      </c>
      <c r="C32" s="13" t="s">
        <v>382</v>
      </c>
      <c r="D32" s="13">
        <v>88239</v>
      </c>
      <c r="E32" s="14" t="e">
        <f>IF(C32="LABOR",VLOOKUP(D32,#REF!,5,FALSE),IF(C32="SINAPI",VLOOKUP(D32,#REF!,2,FALSE),"outro"))</f>
        <v>#REF!</v>
      </c>
      <c r="F32" s="15" t="e">
        <f>IF(C32="LABOR",VLOOKUP(D32,#REF!,6,FALSE),IF(C32="SINAPI",VLOOKUP(D32,#REF!,3,FALSE),"outro"))</f>
        <v>#REF!</v>
      </c>
      <c r="G32" s="16"/>
      <c r="H32" s="17"/>
      <c r="I32" s="18"/>
      <c r="J32" s="211" t="e">
        <f>((SUMIF(F34:F40,"MO",J34:J40)*(1+$G$3)+(SUM(J34:J40)-SUMIF(F34:F40,"MO",J34:J40)))*(1+$H$3))</f>
        <v>#REF!</v>
      </c>
    </row>
    <row r="33" spans="1:10">
      <c r="A33" s="324"/>
      <c r="B33" s="331" t="s">
        <v>0</v>
      </c>
      <c r="C33" s="19" t="s">
        <v>5</v>
      </c>
      <c r="D33" s="19" t="s">
        <v>6</v>
      </c>
      <c r="E33" s="19" t="s">
        <v>74</v>
      </c>
      <c r="F33" s="19" t="s">
        <v>0</v>
      </c>
      <c r="G33" s="20" t="s">
        <v>1</v>
      </c>
      <c r="H33" s="20" t="s">
        <v>2</v>
      </c>
      <c r="I33" s="20" t="s">
        <v>3</v>
      </c>
      <c r="J33" s="19" t="s">
        <v>4</v>
      </c>
    </row>
    <row r="34" spans="1:10">
      <c r="A34" s="320"/>
      <c r="B34" s="13" t="s">
        <v>385</v>
      </c>
      <c r="C34" s="328" t="s">
        <v>382</v>
      </c>
      <c r="D34" s="22">
        <v>88236</v>
      </c>
      <c r="E34" s="21" t="e">
        <f>IF(B34="I",IF(C34="LABOR",VLOOKUP(D34,#REF!,2,FALSE),IF(C34="SINAPI",VLOOKUP(D34,#REF!,2,FALSE),IF(C34="COTAÇÃO",VLOOKUP(D34,#REF!,2,FALSE)))),IF(C34="LABOR",VLOOKUP(D34,#REF!,5,FALSE),IF(C34="SINAPI",VLOOKUP(D34,#REF!,2,FALSE),"outro")))</f>
        <v>#REF!</v>
      </c>
      <c r="F34" s="328" t="s">
        <v>387</v>
      </c>
      <c r="G34" s="22" t="e">
        <f>IF(B34="I",IF(C34="LABOR",VLOOKUP(D34,#REF!,3,FALSE),IF(C34="SINAPI",VLOOKUP(D34,#REF!,3,FALSE),IF(C34="COTAÇÃO",VLOOKUP(D34,#REF!,3,FALSE)))),IF(C34="LABOR",VLOOKUP(D34,#REF!,6,FALSE),IF(C34="SINAPI",VLOOKUP(D34,#REF!,3,FALSE),"outro")))</f>
        <v>#REF!</v>
      </c>
      <c r="H34" s="23">
        <v>1</v>
      </c>
      <c r="I34" s="24">
        <v>0.34</v>
      </c>
      <c r="J34" s="24">
        <f t="shared" ref="J34:J40" si="1">ROUND(H34*I34,2)</f>
        <v>0.34</v>
      </c>
    </row>
    <row r="35" spans="1:10">
      <c r="A35" s="320"/>
      <c r="B35" s="13" t="s">
        <v>385</v>
      </c>
      <c r="C35" s="328" t="s">
        <v>382</v>
      </c>
      <c r="D35" s="22">
        <v>88237</v>
      </c>
      <c r="E35" s="21" t="e">
        <f>IF(B35="I",IF(C35="LABOR",VLOOKUP(D35,#REF!,2,FALSE),IF(C35="SINAPI",VLOOKUP(D35,#REF!,2,FALSE),IF(C35="COTAÇÃO",VLOOKUP(D35,#REF!,2,FALSE)))),IF(C35="LABOR",VLOOKUP(D35,#REF!,5,FALSE),IF(C35="SINAPI",VLOOKUP(D35,#REF!,2,FALSE),"outro")))</f>
        <v>#REF!</v>
      </c>
      <c r="F35" s="328" t="s">
        <v>387</v>
      </c>
      <c r="G35" s="22" t="e">
        <f>IF(B35="I",IF(C35="LABOR",VLOOKUP(D35,#REF!,3,FALSE),IF(C35="SINAPI",VLOOKUP(D35,#REF!,3,FALSE),IF(C35="COTAÇÃO",VLOOKUP(D35,#REF!,3,FALSE)))),IF(C35="LABOR",VLOOKUP(D35,#REF!,6,FALSE),IF(C35="SINAPI",VLOOKUP(D35,#REF!,3,FALSE),"outro")))</f>
        <v>#REF!</v>
      </c>
      <c r="H35" s="23">
        <v>1</v>
      </c>
      <c r="I35" s="24" t="e">
        <f>IF(B35="I",IF(F35="MO",IF(C35="LABOR",ROUND(VLOOKUP(D35,#REF!,4,FALSE)/(1+#REF!),2),IF(C35="SINAPI",ROUND(VLOOKUP(D35,#REF!,5,FALSE)/(1+#REF!),2),"outro")),IF(C35="LABOR",VLOOKUP(D35,#REF!,4,FALSE),IF(C35="SINAPI",VLOOKUP(D35,#REF!,5,FALSE),IF(C35="COTAÇÃO",VLOOKUP(D35,#REF!,14,FALSE))))),IF(C35="SINAPI",IF(F35="MO",ROUND(VLOOKUP(D35,#REF!,4,FALSE)/(1+#REF!),2),VLOOKUP(D35,#REF!,4,FALSE)),"outro"))</f>
        <v>#REF!</v>
      </c>
      <c r="J35" s="24" t="e">
        <f t="shared" si="1"/>
        <v>#REF!</v>
      </c>
    </row>
    <row r="36" spans="1:10">
      <c r="A36" s="320"/>
      <c r="B36" s="13" t="s">
        <v>386</v>
      </c>
      <c r="C36" s="328" t="s">
        <v>382</v>
      </c>
      <c r="D36" s="22">
        <v>6117</v>
      </c>
      <c r="E36" s="21" t="e">
        <f>IF(B36="I",IF(C36="LABOR",VLOOKUP(D36,#REF!,2,FALSE),IF(C36="SINAPI",VLOOKUP(D36,#REF!,2,FALSE),IF(C36="COTAÇÃO",VLOOKUP(D36,#REF!,2,FALSE)))),IF(C36="LABOR",VLOOKUP(D36,#REF!,5,FALSE),IF(C36="SINAPI",VLOOKUP(D36,#REF!,2,FALSE),"outro")))</f>
        <v>#REF!</v>
      </c>
      <c r="F36" s="22" t="s">
        <v>10</v>
      </c>
      <c r="G36" s="22" t="e">
        <f>IF(B36="I",IF(C36="LABOR",VLOOKUP(D36,#REF!,3,FALSE),IF(C36="SINAPI",VLOOKUP(D36,#REF!,3,FALSE),IF(C36="COTAÇÃO",VLOOKUP(D36,#REF!,3,FALSE)))),IF(C36="LABOR",VLOOKUP(D36,#REF!,6,FALSE),IF(C36="SINAPI",VLOOKUP(D36,#REF!,3,FALSE),"outro")))</f>
        <v>#REF!</v>
      </c>
      <c r="H36" s="23">
        <v>1</v>
      </c>
      <c r="I36" s="24" t="e">
        <f>IF(B36="I",IF(F36="MO",IF(C36="LABOR",ROUND(VLOOKUP(D36,#REF!,4,FALSE)/(1+#REF!),2),IF(C36="SINAPI",ROUND(VLOOKUP(D36,#REF!,5,FALSE)/(1+#REF!),2),"outro")),IF(C36="LABOR",VLOOKUP(D36,#REF!,4,FALSE),IF(C36="SINAPI",VLOOKUP(D36,#REF!,5,FALSE),IF(C36="COTAÇÃO",VLOOKUP(D36,#REF!,14,FALSE))))),IF(C36="SINAPI",IF(F36="MO",ROUND(VLOOKUP(D36,#REF!,4,FALSE)/(1+#REF!),2),VLOOKUP(D36,#REF!,4,FALSE)),"outro"))</f>
        <v>#REF!</v>
      </c>
      <c r="J36" s="24" t="e">
        <f t="shared" si="1"/>
        <v>#REF!</v>
      </c>
    </row>
    <row r="37" spans="1:10">
      <c r="A37" s="320"/>
      <c r="B37" s="13" t="s">
        <v>386</v>
      </c>
      <c r="C37" s="328" t="s">
        <v>382</v>
      </c>
      <c r="D37" s="22">
        <v>37370</v>
      </c>
      <c r="E37" s="21" t="e">
        <f>IF(B37="I",IF(C37="LABOR",VLOOKUP(D37,#REF!,2,FALSE),IF(C37="SINAPI",VLOOKUP(D37,#REF!,2,FALSE),IF(C37="COTAÇÃO",VLOOKUP(D37,#REF!,2,FALSE)))),IF(C37="LABOR",VLOOKUP(D37,#REF!,5,FALSE),IF(C37="SINAPI",VLOOKUP(D37,#REF!,2,FALSE),"outro")))</f>
        <v>#REF!</v>
      </c>
      <c r="F37" s="328" t="s">
        <v>387</v>
      </c>
      <c r="G37" s="22" t="e">
        <f>IF(B37="I",IF(C37="LABOR",VLOOKUP(D37,#REF!,3,FALSE),IF(C37="SINAPI",VLOOKUP(D37,#REF!,3,FALSE),IF(C37="COTAÇÃO",VLOOKUP(D37,#REF!,3,FALSE)))),IF(C37="LABOR",VLOOKUP(D37,#REF!,6,FALSE),IF(C37="SINAPI",VLOOKUP(D37,#REF!,3,FALSE),"outro")))</f>
        <v>#REF!</v>
      </c>
      <c r="H37" s="23">
        <v>1</v>
      </c>
      <c r="I37" s="24" t="e">
        <f>IF(B37="I",IF(F37="MO",IF(C37="LABOR",ROUND(VLOOKUP(D37,#REF!,4,FALSE)/(1+#REF!),2),IF(C37="SINAPI",ROUND(VLOOKUP(D37,#REF!,5,FALSE)/(1+#REF!),2),"outro")),IF(C37="LABOR",VLOOKUP(D37,#REF!,4,FALSE),IF(C37="SINAPI",VLOOKUP(D37,#REF!,5,FALSE),IF(C37="COTAÇÃO",VLOOKUP(D37,#REF!,14,FALSE))))),IF(C37="SINAPI",IF(F37="MO",ROUND(VLOOKUP(D37,#REF!,4,FALSE)/(1+#REF!),2),VLOOKUP(D37,#REF!,4,FALSE)),"outro"))</f>
        <v>#REF!</v>
      </c>
      <c r="J37" s="24" t="e">
        <f t="shared" si="1"/>
        <v>#REF!</v>
      </c>
    </row>
    <row r="38" spans="1:10">
      <c r="A38" s="320"/>
      <c r="B38" s="13" t="s">
        <v>386</v>
      </c>
      <c r="C38" s="328" t="s">
        <v>382</v>
      </c>
      <c r="D38" s="22">
        <v>37371</v>
      </c>
      <c r="E38" s="21" t="e">
        <f>IF(B38="I",IF(C38="LABOR",VLOOKUP(D38,#REF!,2,FALSE),IF(C38="SINAPI",VLOOKUP(D38,#REF!,2,FALSE),IF(C38="COTAÇÃO",VLOOKUP(D38,#REF!,2,FALSE)))),IF(C38="LABOR",VLOOKUP(D38,#REF!,5,FALSE),IF(C38="SINAPI",VLOOKUP(D38,#REF!,2,FALSE),"outro")))</f>
        <v>#REF!</v>
      </c>
      <c r="F38" s="328" t="s">
        <v>387</v>
      </c>
      <c r="G38" s="22" t="e">
        <f>IF(B38="I",IF(C38="LABOR",VLOOKUP(D38,#REF!,3,FALSE),IF(C38="SINAPI",VLOOKUP(D38,#REF!,3,FALSE),IF(C38="COTAÇÃO",VLOOKUP(D38,#REF!,3,FALSE)))),IF(C38="LABOR",VLOOKUP(D38,#REF!,6,FALSE),IF(C38="SINAPI",VLOOKUP(D38,#REF!,3,FALSE),"outro")))</f>
        <v>#REF!</v>
      </c>
      <c r="H38" s="23">
        <v>1</v>
      </c>
      <c r="I38" s="24" t="e">
        <f>IF(B38="I",IF(F38="MO",IF(C38="LABOR",ROUND(VLOOKUP(D38,#REF!,4,FALSE)/(1+#REF!),2),IF(C38="SINAPI",ROUND(VLOOKUP(D38,#REF!,5,FALSE)/(1+#REF!),2),"outro")),IF(C38="LABOR",VLOOKUP(D38,#REF!,4,FALSE),IF(C38="SINAPI",VLOOKUP(D38,#REF!,5,FALSE),IF(C38="COTAÇÃO",VLOOKUP(D38,#REF!,14,FALSE))))),IF(C38="SINAPI",IF(F38="MO",ROUND(VLOOKUP(D38,#REF!,4,FALSE)/(1+#REF!),2),VLOOKUP(D38,#REF!,4,FALSE)),"outro"))</f>
        <v>#REF!</v>
      </c>
      <c r="J38" s="24" t="e">
        <f t="shared" si="1"/>
        <v>#REF!</v>
      </c>
    </row>
    <row r="39" spans="1:10">
      <c r="A39" s="320"/>
      <c r="B39" s="13" t="s">
        <v>386</v>
      </c>
      <c r="C39" s="328" t="s">
        <v>382</v>
      </c>
      <c r="D39" s="22">
        <v>37372</v>
      </c>
      <c r="E39" s="21" t="e">
        <f>IF(B39="I",IF(C39="LABOR",VLOOKUP(D39,#REF!,2,FALSE),IF(C39="SINAPI",VLOOKUP(D39,#REF!,2,FALSE),IF(C39="COTAÇÃO",VLOOKUP(D39,#REF!,2,FALSE)))),IF(C39="LABOR",VLOOKUP(D39,#REF!,5,FALSE),IF(C39="SINAPI",VLOOKUP(D39,#REF!,2,FALSE),"outro")))</f>
        <v>#REF!</v>
      </c>
      <c r="F39" s="328" t="s">
        <v>387</v>
      </c>
      <c r="G39" s="22" t="e">
        <f>IF(B39="I",IF(C39="LABOR",VLOOKUP(D39,#REF!,3,FALSE),IF(C39="SINAPI",VLOOKUP(D39,#REF!,3,FALSE),IF(C39="COTAÇÃO",VLOOKUP(D39,#REF!,3,FALSE)))),IF(C39="LABOR",VLOOKUP(D39,#REF!,6,FALSE),IF(C39="SINAPI",VLOOKUP(D39,#REF!,3,FALSE),"outro")))</f>
        <v>#REF!</v>
      </c>
      <c r="H39" s="23">
        <v>1</v>
      </c>
      <c r="I39" s="24" t="e">
        <f>IF(B39="I",IF(F39="MO",IF(C39="LABOR",ROUND(VLOOKUP(D39,#REF!,4,FALSE)/(1+#REF!),2),IF(C39="SINAPI",ROUND(VLOOKUP(D39,#REF!,5,FALSE)/(1+#REF!),2),"outro")),IF(C39="LABOR",VLOOKUP(D39,#REF!,4,FALSE),IF(C39="SINAPI",VLOOKUP(D39,#REF!,5,FALSE),IF(C39="COTAÇÃO",VLOOKUP(D39,#REF!,14,FALSE))))),IF(C39="SINAPI",IF(F39="MO",ROUND(VLOOKUP(D39,#REF!,4,FALSE)/(1+#REF!),2),VLOOKUP(D39,#REF!,4,FALSE)),"outro"))</f>
        <v>#REF!</v>
      </c>
      <c r="J39" s="24" t="e">
        <f t="shared" si="1"/>
        <v>#REF!</v>
      </c>
    </row>
    <row r="40" spans="1:10">
      <c r="A40" s="320"/>
      <c r="B40" s="13" t="s">
        <v>386</v>
      </c>
      <c r="C40" s="328" t="s">
        <v>382</v>
      </c>
      <c r="D40" s="22">
        <v>37373</v>
      </c>
      <c r="E40" s="21" t="e">
        <f>IF(B40="I",IF(C40="LABOR",VLOOKUP(D40,#REF!,2,FALSE),IF(C40="SINAPI",VLOOKUP(D40,#REF!,2,FALSE),IF(C40="COTAÇÃO",VLOOKUP(D40,#REF!,2,FALSE)))),IF(C40="LABOR",VLOOKUP(D40,#REF!,5,FALSE),IF(C40="SINAPI",VLOOKUP(D40,#REF!,2,FALSE),"outro")))</f>
        <v>#REF!</v>
      </c>
      <c r="F40" s="328" t="s">
        <v>387</v>
      </c>
      <c r="G40" s="22" t="e">
        <f>IF(B40="I",IF(C40="LABOR",VLOOKUP(D40,#REF!,3,FALSE),IF(C40="SINAPI",VLOOKUP(D40,#REF!,3,FALSE),IF(C40="COTAÇÃO",VLOOKUP(D40,#REF!,3,FALSE)))),IF(C40="LABOR",VLOOKUP(D40,#REF!,6,FALSE),IF(C40="SINAPI",VLOOKUP(D40,#REF!,3,FALSE),"outro")))</f>
        <v>#REF!</v>
      </c>
      <c r="H40" s="23">
        <v>1</v>
      </c>
      <c r="I40" s="24" t="e">
        <f>IF(B40="I",IF(F40="MO",IF(C40="LABOR",ROUND(VLOOKUP(D40,#REF!,4,FALSE)/(1+#REF!),2),IF(C40="SINAPI",ROUND(VLOOKUP(D40,#REF!,5,FALSE)/(1+#REF!),2),"outro")),IF(C40="LABOR",VLOOKUP(D40,#REF!,4,FALSE),IF(C40="SINAPI",VLOOKUP(D40,#REF!,5,FALSE),IF(C40="COTAÇÃO",VLOOKUP(D40,#REF!,14,FALSE))))),IF(C40="SINAPI",IF(F40="MO",ROUND(VLOOKUP(D40,#REF!,4,FALSE)/(1+#REF!),2),VLOOKUP(D40,#REF!,4,FALSE)),"outro"))</f>
        <v>#REF!</v>
      </c>
      <c r="J40" s="24" t="e">
        <f t="shared" si="1"/>
        <v>#REF!</v>
      </c>
    </row>
    <row r="41" spans="1:10">
      <c r="A41" s="321"/>
      <c r="B41" s="322"/>
      <c r="C41" s="4"/>
      <c r="D41" s="4"/>
      <c r="E41" s="5"/>
      <c r="F41" s="4"/>
      <c r="G41" s="5"/>
      <c r="H41" s="5"/>
      <c r="I41" s="5"/>
      <c r="J41" s="6"/>
    </row>
    <row r="42" spans="1:10" ht="25.5">
      <c r="A42" s="501" t="s">
        <v>7</v>
      </c>
      <c r="B42" s="501"/>
      <c r="C42" s="501" t="s">
        <v>8</v>
      </c>
      <c r="D42" s="501"/>
      <c r="E42" s="330" t="s">
        <v>9</v>
      </c>
      <c r="F42" s="8" t="s">
        <v>1</v>
      </c>
      <c r="G42" s="9"/>
      <c r="H42" s="10"/>
      <c r="I42" s="11"/>
      <c r="J42" s="12" t="s">
        <v>311</v>
      </c>
    </row>
    <row r="43" spans="1:10" s="1" customFormat="1">
      <c r="A43" s="319" t="str">
        <f>CONCATENATE($M$1,"-")</f>
        <v>MO-</v>
      </c>
      <c r="B43" s="323">
        <f>COUNTIF(B$1:B42,"&gt;0")+1</f>
        <v>5</v>
      </c>
      <c r="C43" s="13" t="s">
        <v>382</v>
      </c>
      <c r="D43" s="13">
        <v>88240</v>
      </c>
      <c r="E43" s="14" t="e">
        <f>IF(C43="LABOR",VLOOKUP(D43,#REF!,5,FALSE),IF(C43="SINAPI",VLOOKUP(D43,#REF!,2,FALSE),"outro"))</f>
        <v>#REF!</v>
      </c>
      <c r="F43" s="15" t="e">
        <f>IF(C43="LABOR",VLOOKUP(D43,#REF!,6,FALSE),IF(C43="SINAPI",VLOOKUP(D43,#REF!,3,FALSE),"outro"))</f>
        <v>#REF!</v>
      </c>
      <c r="G43" s="16"/>
      <c r="H43" s="17"/>
      <c r="I43" s="18"/>
      <c r="J43" s="211" t="e">
        <f>((SUMIF(F45:F51,"MO",J45:J51)*(1+$G$3)+(SUM(J45:J51)-SUMIF(F45:F51,"MO",J45:J51)))*(1+$H$3))</f>
        <v>#REF!</v>
      </c>
    </row>
    <row r="44" spans="1:10">
      <c r="A44" s="324"/>
      <c r="B44" s="331" t="s">
        <v>0</v>
      </c>
      <c r="C44" s="19" t="s">
        <v>5</v>
      </c>
      <c r="D44" s="19" t="s">
        <v>6</v>
      </c>
      <c r="E44" s="19" t="s">
        <v>74</v>
      </c>
      <c r="F44" s="19" t="s">
        <v>0</v>
      </c>
      <c r="G44" s="20" t="s">
        <v>1</v>
      </c>
      <c r="H44" s="20" t="s">
        <v>2</v>
      </c>
      <c r="I44" s="20" t="s">
        <v>3</v>
      </c>
      <c r="J44" s="19" t="s">
        <v>4</v>
      </c>
    </row>
    <row r="45" spans="1:10">
      <c r="A45" s="320"/>
      <c r="B45" s="13" t="s">
        <v>385</v>
      </c>
      <c r="C45" s="328" t="s">
        <v>382</v>
      </c>
      <c r="D45" s="22">
        <v>88236</v>
      </c>
      <c r="E45" s="21" t="e">
        <f>IF(B45="I",IF(C45="LABOR",VLOOKUP(D45,#REF!,2,FALSE),IF(C45="SINAPI",VLOOKUP(D45,#REF!,2,FALSE),IF(C45="COTAÇÃO",VLOOKUP(D45,#REF!,2,FALSE)))),IF(C45="LABOR",VLOOKUP(D45,#REF!,5,FALSE),IF(C45="SINAPI",VLOOKUP(D45,#REF!,2,FALSE),"outro")))</f>
        <v>#REF!</v>
      </c>
      <c r="F45" s="328" t="s">
        <v>387</v>
      </c>
      <c r="G45" s="22" t="e">
        <f>IF(B45="I",IF(C45="LABOR",VLOOKUP(D45,#REF!,3,FALSE),IF(C45="SINAPI",VLOOKUP(D45,#REF!,3,FALSE),IF(C45="COTAÇÃO",VLOOKUP(D45,#REF!,3,FALSE)))),IF(C45="LABOR",VLOOKUP(D45,#REF!,6,FALSE),IF(C45="SINAPI",VLOOKUP(D45,#REF!,3,FALSE),"outro")))</f>
        <v>#REF!</v>
      </c>
      <c r="H45" s="23">
        <v>1</v>
      </c>
      <c r="I45" s="24">
        <v>0.34</v>
      </c>
      <c r="J45" s="24">
        <f t="shared" ref="J45:J51" si="2">ROUND(H45*I45,2)</f>
        <v>0.34</v>
      </c>
    </row>
    <row r="46" spans="1:10">
      <c r="A46" s="320"/>
      <c r="B46" s="13" t="s">
        <v>385</v>
      </c>
      <c r="C46" s="328" t="s">
        <v>382</v>
      </c>
      <c r="D46" s="22">
        <v>88237</v>
      </c>
      <c r="E46" s="21" t="e">
        <f>IF(B46="I",IF(C46="LABOR",VLOOKUP(D46,#REF!,2,FALSE),IF(C46="SINAPI",VLOOKUP(D46,#REF!,2,FALSE),IF(C46="COTAÇÃO",VLOOKUP(D46,#REF!,2,FALSE)))),IF(C46="LABOR",VLOOKUP(D46,#REF!,5,FALSE),IF(C46="SINAPI",VLOOKUP(D46,#REF!,2,FALSE),"outro")))</f>
        <v>#REF!</v>
      </c>
      <c r="F46" s="328" t="s">
        <v>387</v>
      </c>
      <c r="G46" s="22" t="e">
        <f>IF(B46="I",IF(C46="LABOR",VLOOKUP(D46,#REF!,3,FALSE),IF(C46="SINAPI",VLOOKUP(D46,#REF!,3,FALSE),IF(C46="COTAÇÃO",VLOOKUP(D46,#REF!,3,FALSE)))),IF(C46="LABOR",VLOOKUP(D46,#REF!,6,FALSE),IF(C46="SINAPI",VLOOKUP(D46,#REF!,3,FALSE),"outro")))</f>
        <v>#REF!</v>
      </c>
      <c r="H46" s="23">
        <v>1</v>
      </c>
      <c r="I46" s="24" t="e">
        <f>IF(B46="I",IF(F46="MO",IF(C46="LABOR",ROUND(VLOOKUP(D46,#REF!,4,FALSE)/(1+#REF!),2),IF(C46="SINAPI",ROUND(VLOOKUP(D46,#REF!,5,FALSE)/(1+#REF!),2),"outro")),IF(C46="LABOR",VLOOKUP(D46,#REF!,4,FALSE),IF(C46="SINAPI",VLOOKUP(D46,#REF!,5,FALSE),IF(C46="COTAÇÃO",VLOOKUP(D46,#REF!,14,FALSE))))),IF(C46="SINAPI",IF(F46="MO",ROUND(VLOOKUP(D46,#REF!,4,FALSE)/(1+#REF!),2),VLOOKUP(D46,#REF!,4,FALSE)),"outro"))</f>
        <v>#REF!</v>
      </c>
      <c r="J46" s="24" t="e">
        <f t="shared" si="2"/>
        <v>#REF!</v>
      </c>
    </row>
    <row r="47" spans="1:10">
      <c r="A47" s="320"/>
      <c r="B47" s="13" t="s">
        <v>386</v>
      </c>
      <c r="C47" s="328" t="s">
        <v>382</v>
      </c>
      <c r="D47" s="22">
        <v>25958</v>
      </c>
      <c r="E47" s="21" t="e">
        <f>IF(B47="I",IF(C47="LABOR",VLOOKUP(D47,#REF!,2,FALSE),IF(C47="SINAPI",VLOOKUP(D47,#REF!,2,FALSE),IF(C47="COTAÇÃO",VLOOKUP(D47,#REF!,2,FALSE)))),IF(C47="LABOR",VLOOKUP(D47,#REF!,5,FALSE),IF(C47="SINAPI",VLOOKUP(D47,#REF!,2,FALSE),"outro")))</f>
        <v>#REF!</v>
      </c>
      <c r="F47" s="22" t="s">
        <v>10</v>
      </c>
      <c r="G47" s="22" t="e">
        <f>IF(B47="I",IF(C47="LABOR",VLOOKUP(D47,#REF!,3,FALSE),IF(C47="SINAPI",VLOOKUP(D47,#REF!,3,FALSE),IF(C47="COTAÇÃO",VLOOKUP(D47,#REF!,3,FALSE)))),IF(C47="LABOR",VLOOKUP(D47,#REF!,6,FALSE),IF(C47="SINAPI",VLOOKUP(D47,#REF!,3,FALSE),"outro")))</f>
        <v>#REF!</v>
      </c>
      <c r="H47" s="23">
        <v>1</v>
      </c>
      <c r="I47" s="24" t="e">
        <f>IF(B47="I",IF(F47="MO",IF(C47="LABOR",ROUND(VLOOKUP(D47,#REF!,4,FALSE)/(1+#REF!),2),IF(C47="SINAPI",ROUND(VLOOKUP(D47,#REF!,5,FALSE)/(1+#REF!),2),"outro")),IF(C47="LABOR",VLOOKUP(D47,#REF!,4,FALSE),IF(C47="SINAPI",VLOOKUP(D47,#REF!,5,FALSE),IF(C47="COTAÇÃO",VLOOKUP(D47,#REF!,14,FALSE))))),IF(C47="SINAPI",IF(F47="MO",ROUND(VLOOKUP(D47,#REF!,4,FALSE)/(1+#REF!),2),VLOOKUP(D47,#REF!,4,FALSE)),"outro"))</f>
        <v>#REF!</v>
      </c>
      <c r="J47" s="24" t="e">
        <f t="shared" si="2"/>
        <v>#REF!</v>
      </c>
    </row>
    <row r="48" spans="1:10">
      <c r="A48" s="320"/>
      <c r="B48" s="13" t="s">
        <v>386</v>
      </c>
      <c r="C48" s="328" t="s">
        <v>382</v>
      </c>
      <c r="D48" s="22">
        <v>37370</v>
      </c>
      <c r="E48" s="21" t="e">
        <f>IF(B48="I",IF(C48="LABOR",VLOOKUP(D48,#REF!,2,FALSE),IF(C48="SINAPI",VLOOKUP(D48,#REF!,2,FALSE),IF(C48="COTAÇÃO",VLOOKUP(D48,#REF!,2,FALSE)))),IF(C48="LABOR",VLOOKUP(D48,#REF!,5,FALSE),IF(C48="SINAPI",VLOOKUP(D48,#REF!,2,FALSE),"outro")))</f>
        <v>#REF!</v>
      </c>
      <c r="F48" s="328" t="s">
        <v>387</v>
      </c>
      <c r="G48" s="22" t="e">
        <f>IF(B48="I",IF(C48="LABOR",VLOOKUP(D48,#REF!,3,FALSE),IF(C48="SINAPI",VLOOKUP(D48,#REF!,3,FALSE),IF(C48="COTAÇÃO",VLOOKUP(D48,#REF!,3,FALSE)))),IF(C48="LABOR",VLOOKUP(D48,#REF!,6,FALSE),IF(C48="SINAPI",VLOOKUP(D48,#REF!,3,FALSE),"outro")))</f>
        <v>#REF!</v>
      </c>
      <c r="H48" s="23">
        <v>1</v>
      </c>
      <c r="I48" s="24" t="e">
        <f>IF(B48="I",IF(F48="MO",IF(C48="LABOR",ROUND(VLOOKUP(D48,#REF!,4,FALSE)/(1+#REF!),2),IF(C48="SINAPI",ROUND(VLOOKUP(D48,#REF!,5,FALSE)/(1+#REF!),2),"outro")),IF(C48="LABOR",VLOOKUP(D48,#REF!,4,FALSE),IF(C48="SINAPI",VLOOKUP(D48,#REF!,5,FALSE),IF(C48="COTAÇÃO",VLOOKUP(D48,#REF!,14,FALSE))))),IF(C48="SINAPI",IF(F48="MO",ROUND(VLOOKUP(D48,#REF!,4,FALSE)/(1+#REF!),2),VLOOKUP(D48,#REF!,4,FALSE)),"outro"))</f>
        <v>#REF!</v>
      </c>
      <c r="J48" s="24" t="e">
        <f t="shared" si="2"/>
        <v>#REF!</v>
      </c>
    </row>
    <row r="49" spans="1:10">
      <c r="A49" s="320"/>
      <c r="B49" s="13" t="s">
        <v>386</v>
      </c>
      <c r="C49" s="328" t="s">
        <v>382</v>
      </c>
      <c r="D49" s="22">
        <v>37371</v>
      </c>
      <c r="E49" s="21" t="e">
        <f>IF(B49="I",IF(C49="LABOR",VLOOKUP(D49,#REF!,2,FALSE),IF(C49="SINAPI",VLOOKUP(D49,#REF!,2,FALSE),IF(C49="COTAÇÃO",VLOOKUP(D49,#REF!,2,FALSE)))),IF(C49="LABOR",VLOOKUP(D49,#REF!,5,FALSE),IF(C49="SINAPI",VLOOKUP(D49,#REF!,2,FALSE),"outro")))</f>
        <v>#REF!</v>
      </c>
      <c r="F49" s="328" t="s">
        <v>387</v>
      </c>
      <c r="G49" s="22" t="e">
        <f>IF(B49="I",IF(C49="LABOR",VLOOKUP(D49,#REF!,3,FALSE),IF(C49="SINAPI",VLOOKUP(D49,#REF!,3,FALSE),IF(C49="COTAÇÃO",VLOOKUP(D49,#REF!,3,FALSE)))),IF(C49="LABOR",VLOOKUP(D49,#REF!,6,FALSE),IF(C49="SINAPI",VLOOKUP(D49,#REF!,3,FALSE),"outro")))</f>
        <v>#REF!</v>
      </c>
      <c r="H49" s="23">
        <v>1</v>
      </c>
      <c r="I49" s="24" t="e">
        <f>IF(B49="I",IF(F49="MO",IF(C49="LABOR",ROUND(VLOOKUP(D49,#REF!,4,FALSE)/(1+#REF!),2),IF(C49="SINAPI",ROUND(VLOOKUP(D49,#REF!,5,FALSE)/(1+#REF!),2),"outro")),IF(C49="LABOR",VLOOKUP(D49,#REF!,4,FALSE),IF(C49="SINAPI",VLOOKUP(D49,#REF!,5,FALSE),IF(C49="COTAÇÃO",VLOOKUP(D49,#REF!,14,FALSE))))),IF(C49="SINAPI",IF(F49="MO",ROUND(VLOOKUP(D49,#REF!,4,FALSE)/(1+#REF!),2),VLOOKUP(D49,#REF!,4,FALSE)),"outro"))</f>
        <v>#REF!</v>
      </c>
      <c r="J49" s="24" t="e">
        <f t="shared" si="2"/>
        <v>#REF!</v>
      </c>
    </row>
    <row r="50" spans="1:10">
      <c r="A50" s="320"/>
      <c r="B50" s="13" t="s">
        <v>386</v>
      </c>
      <c r="C50" s="328" t="s">
        <v>382</v>
      </c>
      <c r="D50" s="22">
        <v>37372</v>
      </c>
      <c r="E50" s="21" t="e">
        <f>IF(B50="I",IF(C50="LABOR",VLOOKUP(D50,#REF!,2,FALSE),IF(C50="SINAPI",VLOOKUP(D50,#REF!,2,FALSE),IF(C50="COTAÇÃO",VLOOKUP(D50,#REF!,2,FALSE)))),IF(C50="LABOR",VLOOKUP(D50,#REF!,5,FALSE),IF(C50="SINAPI",VLOOKUP(D50,#REF!,2,FALSE),"outro")))</f>
        <v>#REF!</v>
      </c>
      <c r="F50" s="328" t="s">
        <v>387</v>
      </c>
      <c r="G50" s="22" t="e">
        <f>IF(B50="I",IF(C50="LABOR",VLOOKUP(D50,#REF!,3,FALSE),IF(C50="SINAPI",VLOOKUP(D50,#REF!,3,FALSE),IF(C50="COTAÇÃO",VLOOKUP(D50,#REF!,3,FALSE)))),IF(C50="LABOR",VLOOKUP(D50,#REF!,6,FALSE),IF(C50="SINAPI",VLOOKUP(D50,#REF!,3,FALSE),"outro")))</f>
        <v>#REF!</v>
      </c>
      <c r="H50" s="23">
        <v>1</v>
      </c>
      <c r="I50" s="24" t="e">
        <f>IF(B50="I",IF(F50="MO",IF(C50="LABOR",ROUND(VLOOKUP(D50,#REF!,4,FALSE)/(1+#REF!),2),IF(C50="SINAPI",ROUND(VLOOKUP(D50,#REF!,5,FALSE)/(1+#REF!),2),"outro")),IF(C50="LABOR",VLOOKUP(D50,#REF!,4,FALSE),IF(C50="SINAPI",VLOOKUP(D50,#REF!,5,FALSE),IF(C50="COTAÇÃO",VLOOKUP(D50,#REF!,14,FALSE))))),IF(C50="SINAPI",IF(F50="MO",ROUND(VLOOKUP(D50,#REF!,4,FALSE)/(1+#REF!),2),VLOOKUP(D50,#REF!,4,FALSE)),"outro"))</f>
        <v>#REF!</v>
      </c>
      <c r="J50" s="24" t="e">
        <f t="shared" si="2"/>
        <v>#REF!</v>
      </c>
    </row>
    <row r="51" spans="1:10">
      <c r="A51" s="320"/>
      <c r="B51" s="13" t="s">
        <v>386</v>
      </c>
      <c r="C51" s="328" t="s">
        <v>382</v>
      </c>
      <c r="D51" s="22">
        <v>37373</v>
      </c>
      <c r="E51" s="21" t="e">
        <f>IF(B51="I",IF(C51="LABOR",VLOOKUP(D51,#REF!,2,FALSE),IF(C51="SINAPI",VLOOKUP(D51,#REF!,2,FALSE),IF(C51="COTAÇÃO",VLOOKUP(D51,#REF!,2,FALSE)))),IF(C51="LABOR",VLOOKUP(D51,#REF!,5,FALSE),IF(C51="SINAPI",VLOOKUP(D51,#REF!,2,FALSE),"outro")))</f>
        <v>#REF!</v>
      </c>
      <c r="F51" s="328" t="s">
        <v>387</v>
      </c>
      <c r="G51" s="22" t="e">
        <f>IF(B51="I",IF(C51="LABOR",VLOOKUP(D51,#REF!,3,FALSE),IF(C51="SINAPI",VLOOKUP(D51,#REF!,3,FALSE),IF(C51="COTAÇÃO",VLOOKUP(D51,#REF!,3,FALSE)))),IF(C51="LABOR",VLOOKUP(D51,#REF!,6,FALSE),IF(C51="SINAPI",VLOOKUP(D51,#REF!,3,FALSE),"outro")))</f>
        <v>#REF!</v>
      </c>
      <c r="H51" s="23">
        <v>1</v>
      </c>
      <c r="I51" s="24" t="e">
        <f>IF(B51="I",IF(F51="MO",IF(C51="LABOR",ROUND(VLOOKUP(D51,#REF!,4,FALSE)/(1+#REF!),2),IF(C51="SINAPI",ROUND(VLOOKUP(D51,#REF!,5,FALSE)/(1+#REF!),2),"outro")),IF(C51="LABOR",VLOOKUP(D51,#REF!,4,FALSE),IF(C51="SINAPI",VLOOKUP(D51,#REF!,5,FALSE),IF(C51="COTAÇÃO",VLOOKUP(D51,#REF!,14,FALSE))))),IF(C51="SINAPI",IF(F51="MO",ROUND(VLOOKUP(D51,#REF!,4,FALSE)/(1+#REF!),2),VLOOKUP(D51,#REF!,4,FALSE)),"outro"))</f>
        <v>#REF!</v>
      </c>
      <c r="J51" s="24" t="e">
        <f t="shared" si="2"/>
        <v>#REF!</v>
      </c>
    </row>
    <row r="52" spans="1:10">
      <c r="A52" s="321"/>
      <c r="B52" s="322"/>
      <c r="C52" s="4"/>
      <c r="D52" s="4"/>
      <c r="E52" s="5"/>
      <c r="F52" s="4"/>
      <c r="G52" s="5"/>
      <c r="H52" s="5"/>
      <c r="I52" s="5"/>
      <c r="J52" s="6"/>
    </row>
    <row r="53" spans="1:10" ht="25.5">
      <c r="A53" s="501" t="s">
        <v>7</v>
      </c>
      <c r="B53" s="501"/>
      <c r="C53" s="501" t="s">
        <v>8</v>
      </c>
      <c r="D53" s="501"/>
      <c r="E53" s="330" t="s">
        <v>9</v>
      </c>
      <c r="F53" s="8" t="s">
        <v>1</v>
      </c>
      <c r="G53" s="9"/>
      <c r="H53" s="10"/>
      <c r="I53" s="11"/>
      <c r="J53" s="12" t="s">
        <v>311</v>
      </c>
    </row>
    <row r="54" spans="1:10" s="1" customFormat="1">
      <c r="A54" s="319" t="str">
        <f>CONCATENATE($M$1,"-")</f>
        <v>MO-</v>
      </c>
      <c r="B54" s="323">
        <f>COUNTIF(B$1:B53,"&gt;0")+1</f>
        <v>6</v>
      </c>
      <c r="C54" s="13" t="s">
        <v>382</v>
      </c>
      <c r="D54" s="13">
        <v>88241</v>
      </c>
      <c r="E54" s="14" t="e">
        <f>IF(C54="LABOR",VLOOKUP(D54,#REF!,5,FALSE),IF(C54="SINAPI",VLOOKUP(D54,#REF!,2,FALSE),"outro"))</f>
        <v>#REF!</v>
      </c>
      <c r="F54" s="15" t="e">
        <f>IF(C54="LABOR",VLOOKUP(D54,#REF!,6,FALSE),IF(C54="SINAPI",VLOOKUP(D54,#REF!,3,FALSE),"outro"))</f>
        <v>#REF!</v>
      </c>
      <c r="G54" s="16"/>
      <c r="H54" s="17"/>
      <c r="I54" s="18"/>
      <c r="J54" s="211" t="e">
        <f>((SUMIF(F56:F62,"MO",J56:J62)*(1+$G$3)+(SUM(J56:J62)-SUMIF(F56:F62,"MO",J56:J62)))*(1+$H$3))</f>
        <v>#REF!</v>
      </c>
    </row>
    <row r="55" spans="1:10">
      <c r="A55" s="324"/>
      <c r="B55" s="331" t="s">
        <v>0</v>
      </c>
      <c r="C55" s="19" t="s">
        <v>5</v>
      </c>
      <c r="D55" s="19" t="s">
        <v>6</v>
      </c>
      <c r="E55" s="19" t="s">
        <v>74</v>
      </c>
      <c r="F55" s="19" t="s">
        <v>0</v>
      </c>
      <c r="G55" s="20" t="s">
        <v>1</v>
      </c>
      <c r="H55" s="20" t="s">
        <v>2</v>
      </c>
      <c r="I55" s="20" t="s">
        <v>3</v>
      </c>
      <c r="J55" s="19" t="s">
        <v>4</v>
      </c>
    </row>
    <row r="56" spans="1:10">
      <c r="A56" s="320"/>
      <c r="B56" s="13" t="s">
        <v>385</v>
      </c>
      <c r="C56" s="328" t="s">
        <v>382</v>
      </c>
      <c r="D56" s="22">
        <v>88236</v>
      </c>
      <c r="E56" s="21" t="e">
        <f>IF(B56="I",IF(C56="LABOR",VLOOKUP(D56,#REF!,2,FALSE),IF(C56="SINAPI",VLOOKUP(D56,#REF!,2,FALSE),IF(C56="COTAÇÃO",VLOOKUP(D56,#REF!,2,FALSE)))),IF(C56="LABOR",VLOOKUP(D56,#REF!,5,FALSE),IF(C56="SINAPI",VLOOKUP(D56,#REF!,2,FALSE),"outro")))</f>
        <v>#REF!</v>
      </c>
      <c r="F56" s="328" t="s">
        <v>387</v>
      </c>
      <c r="G56" s="22" t="e">
        <f>IF(B56="I",IF(C56="LABOR",VLOOKUP(D56,#REF!,3,FALSE),IF(C56="SINAPI",VLOOKUP(D56,#REF!,3,FALSE),IF(C56="COTAÇÃO",VLOOKUP(D56,#REF!,3,FALSE)))),IF(C56="LABOR",VLOOKUP(D56,#REF!,6,FALSE),IF(C56="SINAPI",VLOOKUP(D56,#REF!,3,FALSE),"outro")))</f>
        <v>#REF!</v>
      </c>
      <c r="H56" s="23">
        <v>1</v>
      </c>
      <c r="I56" s="24">
        <v>0.34</v>
      </c>
      <c r="J56" s="24">
        <f t="shared" ref="J56:J62" si="3">ROUND(H56*I56,2)</f>
        <v>0.34</v>
      </c>
    </row>
    <row r="57" spans="1:10">
      <c r="A57" s="320"/>
      <c r="B57" s="13" t="s">
        <v>385</v>
      </c>
      <c r="C57" s="328" t="s">
        <v>382</v>
      </c>
      <c r="D57" s="22">
        <v>88237</v>
      </c>
      <c r="E57" s="21" t="e">
        <f>IF(B57="I",IF(C57="LABOR",VLOOKUP(D57,#REF!,2,FALSE),IF(C57="SINAPI",VLOOKUP(D57,#REF!,2,FALSE),IF(C57="COTAÇÃO",VLOOKUP(D57,#REF!,2,FALSE)))),IF(C57="LABOR",VLOOKUP(D57,#REF!,5,FALSE),IF(C57="SINAPI",VLOOKUP(D57,#REF!,2,FALSE),"outro")))</f>
        <v>#REF!</v>
      </c>
      <c r="F57" s="328" t="s">
        <v>387</v>
      </c>
      <c r="G57" s="22" t="e">
        <f>IF(B57="I",IF(C57="LABOR",VLOOKUP(D57,#REF!,3,FALSE),IF(C57="SINAPI",VLOOKUP(D57,#REF!,3,FALSE),IF(C57="COTAÇÃO",VLOOKUP(D57,#REF!,3,FALSE)))),IF(C57="LABOR",VLOOKUP(D57,#REF!,6,FALSE),IF(C57="SINAPI",VLOOKUP(D57,#REF!,3,FALSE),"outro")))</f>
        <v>#REF!</v>
      </c>
      <c r="H57" s="23">
        <v>1</v>
      </c>
      <c r="I57" s="24" t="e">
        <f>IF(B57="I",IF(F57="MO",IF(C57="LABOR",ROUND(VLOOKUP(D57,#REF!,4,FALSE)/(1+#REF!),2),IF(C57="SINAPI",ROUND(VLOOKUP(D57,#REF!,5,FALSE)/(1+#REF!),2),"outro")),IF(C57="LABOR",VLOOKUP(D57,#REF!,4,FALSE),IF(C57="SINAPI",VLOOKUP(D57,#REF!,5,FALSE),IF(C57="COTAÇÃO",VLOOKUP(D57,#REF!,14,FALSE))))),IF(C57="SINAPI",IF(F57="MO",ROUND(VLOOKUP(D57,#REF!,4,FALSE)/(1+#REF!),2),VLOOKUP(D57,#REF!,4,FALSE)),"outro"))</f>
        <v>#REF!</v>
      </c>
      <c r="J57" s="24" t="e">
        <f t="shared" si="3"/>
        <v>#REF!</v>
      </c>
    </row>
    <row r="58" spans="1:10">
      <c r="A58" s="320"/>
      <c r="B58" s="13" t="s">
        <v>386</v>
      </c>
      <c r="C58" s="328" t="s">
        <v>382</v>
      </c>
      <c r="D58" s="22">
        <v>248</v>
      </c>
      <c r="E58" s="21" t="e">
        <f>IF(B58="I",IF(C58="LABOR",VLOOKUP(D58,#REF!,2,FALSE),IF(C58="SINAPI",VLOOKUP(D58,#REF!,2,FALSE),IF(C58="COTAÇÃO",VLOOKUP(D58,#REF!,2,FALSE)))),IF(C58="LABOR",VLOOKUP(D58,#REF!,5,FALSE),IF(C58="SINAPI",VLOOKUP(D58,#REF!,2,FALSE),"outro")))</f>
        <v>#REF!</v>
      </c>
      <c r="F58" s="22" t="s">
        <v>10</v>
      </c>
      <c r="G58" s="22" t="e">
        <f>IF(B58="I",IF(C58="LABOR",VLOOKUP(D58,#REF!,3,FALSE),IF(C58="SINAPI",VLOOKUP(D58,#REF!,3,FALSE),IF(C58="COTAÇÃO",VLOOKUP(D58,#REF!,3,FALSE)))),IF(C58="LABOR",VLOOKUP(D58,#REF!,6,FALSE),IF(C58="SINAPI",VLOOKUP(D58,#REF!,3,FALSE),"outro")))</f>
        <v>#REF!</v>
      </c>
      <c r="H58" s="23">
        <v>1</v>
      </c>
      <c r="I58" s="24" t="e">
        <f>IF(B58="I",IF(F58="MO",IF(C58="LABOR",ROUND(VLOOKUP(D58,#REF!,4,FALSE)/(1+#REF!),2),IF(C58="SINAPI",ROUND(VLOOKUP(D58,#REF!,5,FALSE)/(1+#REF!),2),"outro")),IF(C58="LABOR",VLOOKUP(D58,#REF!,4,FALSE),IF(C58="SINAPI",VLOOKUP(D58,#REF!,5,FALSE),IF(C58="COTAÇÃO",VLOOKUP(D58,#REF!,14,FALSE))))),IF(C58="SINAPI",IF(F58="MO",ROUND(VLOOKUP(D58,#REF!,4,FALSE)/(1+#REF!),2),VLOOKUP(D58,#REF!,4,FALSE)),"outro"))</f>
        <v>#REF!</v>
      </c>
      <c r="J58" s="24" t="e">
        <f t="shared" si="3"/>
        <v>#REF!</v>
      </c>
    </row>
    <row r="59" spans="1:10">
      <c r="A59" s="320"/>
      <c r="B59" s="13" t="s">
        <v>386</v>
      </c>
      <c r="C59" s="328" t="s">
        <v>382</v>
      </c>
      <c r="D59" s="22">
        <v>37370</v>
      </c>
      <c r="E59" s="21" t="e">
        <f>IF(B59="I",IF(C59="LABOR",VLOOKUP(D59,#REF!,2,FALSE),IF(C59="SINAPI",VLOOKUP(D59,#REF!,2,FALSE),IF(C59="COTAÇÃO",VLOOKUP(D59,#REF!,2,FALSE)))),IF(C59="LABOR",VLOOKUP(D59,#REF!,5,FALSE),IF(C59="SINAPI",VLOOKUP(D59,#REF!,2,FALSE),"outro")))</f>
        <v>#REF!</v>
      </c>
      <c r="F59" s="328" t="s">
        <v>387</v>
      </c>
      <c r="G59" s="22" t="e">
        <f>IF(B59="I",IF(C59="LABOR",VLOOKUP(D59,#REF!,3,FALSE),IF(C59="SINAPI",VLOOKUP(D59,#REF!,3,FALSE),IF(C59="COTAÇÃO",VLOOKUP(D59,#REF!,3,FALSE)))),IF(C59="LABOR",VLOOKUP(D59,#REF!,6,FALSE),IF(C59="SINAPI",VLOOKUP(D59,#REF!,3,FALSE),"outro")))</f>
        <v>#REF!</v>
      </c>
      <c r="H59" s="23">
        <v>1</v>
      </c>
      <c r="I59" s="24" t="e">
        <f>IF(B59="I",IF(F59="MO",IF(C59="LABOR",ROUND(VLOOKUP(D59,#REF!,4,FALSE)/(1+#REF!),2),IF(C59="SINAPI",ROUND(VLOOKUP(D59,#REF!,5,FALSE)/(1+#REF!),2),"outro")),IF(C59="LABOR",VLOOKUP(D59,#REF!,4,FALSE),IF(C59="SINAPI",VLOOKUP(D59,#REF!,5,FALSE),IF(C59="COTAÇÃO",VLOOKUP(D59,#REF!,14,FALSE))))),IF(C59="SINAPI",IF(F59="MO",ROUND(VLOOKUP(D59,#REF!,4,FALSE)/(1+#REF!),2),VLOOKUP(D59,#REF!,4,FALSE)),"outro"))</f>
        <v>#REF!</v>
      </c>
      <c r="J59" s="24" t="e">
        <f t="shared" si="3"/>
        <v>#REF!</v>
      </c>
    </row>
    <row r="60" spans="1:10">
      <c r="A60" s="320"/>
      <c r="B60" s="13" t="s">
        <v>386</v>
      </c>
      <c r="C60" s="328" t="s">
        <v>382</v>
      </c>
      <c r="D60" s="22">
        <v>37371</v>
      </c>
      <c r="E60" s="21" t="e">
        <f>IF(B60="I",IF(C60="LABOR",VLOOKUP(D60,#REF!,2,FALSE),IF(C60="SINAPI",VLOOKUP(D60,#REF!,2,FALSE),IF(C60="COTAÇÃO",VLOOKUP(D60,#REF!,2,FALSE)))),IF(C60="LABOR",VLOOKUP(D60,#REF!,5,FALSE),IF(C60="SINAPI",VLOOKUP(D60,#REF!,2,FALSE),"outro")))</f>
        <v>#REF!</v>
      </c>
      <c r="F60" s="328" t="s">
        <v>387</v>
      </c>
      <c r="G60" s="22" t="e">
        <f>IF(B60="I",IF(C60="LABOR",VLOOKUP(D60,#REF!,3,FALSE),IF(C60="SINAPI",VLOOKUP(D60,#REF!,3,FALSE),IF(C60="COTAÇÃO",VLOOKUP(D60,#REF!,3,FALSE)))),IF(C60="LABOR",VLOOKUP(D60,#REF!,6,FALSE),IF(C60="SINAPI",VLOOKUP(D60,#REF!,3,FALSE),"outro")))</f>
        <v>#REF!</v>
      </c>
      <c r="H60" s="23">
        <v>1</v>
      </c>
      <c r="I60" s="24" t="e">
        <f>IF(B60="I",IF(F60="MO",IF(C60="LABOR",ROUND(VLOOKUP(D60,#REF!,4,FALSE)/(1+#REF!),2),IF(C60="SINAPI",ROUND(VLOOKUP(D60,#REF!,5,FALSE)/(1+#REF!),2),"outro")),IF(C60="LABOR",VLOOKUP(D60,#REF!,4,FALSE),IF(C60="SINAPI",VLOOKUP(D60,#REF!,5,FALSE),IF(C60="COTAÇÃO",VLOOKUP(D60,#REF!,14,FALSE))))),IF(C60="SINAPI",IF(F60="MO",ROUND(VLOOKUP(D60,#REF!,4,FALSE)/(1+#REF!),2),VLOOKUP(D60,#REF!,4,FALSE)),"outro"))</f>
        <v>#REF!</v>
      </c>
      <c r="J60" s="24" t="e">
        <f t="shared" si="3"/>
        <v>#REF!</v>
      </c>
    </row>
    <row r="61" spans="1:10">
      <c r="A61" s="320"/>
      <c r="B61" s="13" t="s">
        <v>386</v>
      </c>
      <c r="C61" s="328" t="s">
        <v>382</v>
      </c>
      <c r="D61" s="22">
        <v>37372</v>
      </c>
      <c r="E61" s="21" t="e">
        <f>IF(B61="I",IF(C61="LABOR",VLOOKUP(D61,#REF!,2,FALSE),IF(C61="SINAPI",VLOOKUP(D61,#REF!,2,FALSE),IF(C61="COTAÇÃO",VLOOKUP(D61,#REF!,2,FALSE)))),IF(C61="LABOR",VLOOKUP(D61,#REF!,5,FALSE),IF(C61="SINAPI",VLOOKUP(D61,#REF!,2,FALSE),"outro")))</f>
        <v>#REF!</v>
      </c>
      <c r="F61" s="328" t="s">
        <v>387</v>
      </c>
      <c r="G61" s="22" t="e">
        <f>IF(B61="I",IF(C61="LABOR",VLOOKUP(D61,#REF!,3,FALSE),IF(C61="SINAPI",VLOOKUP(D61,#REF!,3,FALSE),IF(C61="COTAÇÃO",VLOOKUP(D61,#REF!,3,FALSE)))),IF(C61="LABOR",VLOOKUP(D61,#REF!,6,FALSE),IF(C61="SINAPI",VLOOKUP(D61,#REF!,3,FALSE),"outro")))</f>
        <v>#REF!</v>
      </c>
      <c r="H61" s="23">
        <v>1</v>
      </c>
      <c r="I61" s="24" t="e">
        <f>IF(B61="I",IF(F61="MO",IF(C61="LABOR",ROUND(VLOOKUP(D61,#REF!,4,FALSE)/(1+#REF!),2),IF(C61="SINAPI",ROUND(VLOOKUP(D61,#REF!,5,FALSE)/(1+#REF!),2),"outro")),IF(C61="LABOR",VLOOKUP(D61,#REF!,4,FALSE),IF(C61="SINAPI",VLOOKUP(D61,#REF!,5,FALSE),IF(C61="COTAÇÃO",VLOOKUP(D61,#REF!,14,FALSE))))),IF(C61="SINAPI",IF(F61="MO",ROUND(VLOOKUP(D61,#REF!,4,FALSE)/(1+#REF!),2),VLOOKUP(D61,#REF!,4,FALSE)),"outro"))</f>
        <v>#REF!</v>
      </c>
      <c r="J61" s="24" t="e">
        <f t="shared" si="3"/>
        <v>#REF!</v>
      </c>
    </row>
    <row r="62" spans="1:10">
      <c r="A62" s="320"/>
      <c r="B62" s="13" t="s">
        <v>386</v>
      </c>
      <c r="C62" s="328" t="s">
        <v>382</v>
      </c>
      <c r="D62" s="22">
        <v>37373</v>
      </c>
      <c r="E62" s="21" t="e">
        <f>IF(B62="I",IF(C62="LABOR",VLOOKUP(D62,#REF!,2,FALSE),IF(C62="SINAPI",VLOOKUP(D62,#REF!,2,FALSE),IF(C62="COTAÇÃO",VLOOKUP(D62,#REF!,2,FALSE)))),IF(C62="LABOR",VLOOKUP(D62,#REF!,5,FALSE),IF(C62="SINAPI",VLOOKUP(D62,#REF!,2,FALSE),"outro")))</f>
        <v>#REF!</v>
      </c>
      <c r="F62" s="328" t="s">
        <v>387</v>
      </c>
      <c r="G62" s="22" t="e">
        <f>IF(B62="I",IF(C62="LABOR",VLOOKUP(D62,#REF!,3,FALSE),IF(C62="SINAPI",VLOOKUP(D62,#REF!,3,FALSE),IF(C62="COTAÇÃO",VLOOKUP(D62,#REF!,3,FALSE)))),IF(C62="LABOR",VLOOKUP(D62,#REF!,6,FALSE),IF(C62="SINAPI",VLOOKUP(D62,#REF!,3,FALSE),"outro")))</f>
        <v>#REF!</v>
      </c>
      <c r="H62" s="23">
        <v>1</v>
      </c>
      <c r="I62" s="24" t="e">
        <f>IF(B62="I",IF(F62="MO",IF(C62="LABOR",ROUND(VLOOKUP(D62,#REF!,4,FALSE)/(1+#REF!),2),IF(C62="SINAPI",ROUND(VLOOKUP(D62,#REF!,5,FALSE)/(1+#REF!),2),"outro")),IF(C62="LABOR",VLOOKUP(D62,#REF!,4,FALSE),IF(C62="SINAPI",VLOOKUP(D62,#REF!,5,FALSE),IF(C62="COTAÇÃO",VLOOKUP(D62,#REF!,14,FALSE))))),IF(C62="SINAPI",IF(F62="MO",ROUND(VLOOKUP(D62,#REF!,4,FALSE)/(1+#REF!),2),VLOOKUP(D62,#REF!,4,FALSE)),"outro"))</f>
        <v>#REF!</v>
      </c>
      <c r="J62" s="24" t="e">
        <f t="shared" si="3"/>
        <v>#REF!</v>
      </c>
    </row>
    <row r="63" spans="1:10">
      <c r="A63" s="321"/>
      <c r="B63" s="322"/>
      <c r="C63" s="4"/>
      <c r="D63" s="4"/>
      <c r="E63" s="5"/>
      <c r="F63" s="4"/>
      <c r="G63" s="5"/>
      <c r="H63" s="5"/>
      <c r="I63" s="5"/>
      <c r="J63" s="6"/>
    </row>
    <row r="64" spans="1:10" ht="25.5">
      <c r="A64" s="501" t="s">
        <v>7</v>
      </c>
      <c r="B64" s="501"/>
      <c r="C64" s="501" t="s">
        <v>8</v>
      </c>
      <c r="D64" s="501"/>
      <c r="E64" s="330" t="s">
        <v>9</v>
      </c>
      <c r="F64" s="8" t="s">
        <v>1</v>
      </c>
      <c r="G64" s="9"/>
      <c r="H64" s="10"/>
      <c r="I64" s="11"/>
      <c r="J64" s="12" t="s">
        <v>311</v>
      </c>
    </row>
    <row r="65" spans="1:10" s="1" customFormat="1">
      <c r="A65" s="319" t="str">
        <f>CONCATENATE($M$1,"-")</f>
        <v>MO-</v>
      </c>
      <c r="B65" s="323">
        <f>COUNTIF(B$1:B64,"&gt;0")+1</f>
        <v>7</v>
      </c>
      <c r="C65" s="13" t="s">
        <v>382</v>
      </c>
      <c r="D65" s="13">
        <v>88242</v>
      </c>
      <c r="E65" s="14" t="e">
        <f>IF(C65="LABOR",VLOOKUP(D65,#REF!,5,FALSE),IF(C65="SINAPI",VLOOKUP(D65,#REF!,2,FALSE),"outro"))</f>
        <v>#REF!</v>
      </c>
      <c r="F65" s="15" t="e">
        <f>IF(C65="LABOR",VLOOKUP(D65,#REF!,6,FALSE),IF(C65="SINAPI",VLOOKUP(D65,#REF!,3,FALSE),"outro"))</f>
        <v>#REF!</v>
      </c>
      <c r="G65" s="16"/>
      <c r="H65" s="17"/>
      <c r="I65" s="18"/>
      <c r="J65" s="211" t="e">
        <f>((SUMIF(F67:F73,"MO",J67:J73)*(1+$G$3)+(SUM(J67:J73)-SUMIF(F67:F73,"MO",J67:J73)))*(1+$H$3))</f>
        <v>#REF!</v>
      </c>
    </row>
    <row r="66" spans="1:10">
      <c r="A66" s="324"/>
      <c r="B66" s="331" t="s">
        <v>0</v>
      </c>
      <c r="C66" s="19" t="s">
        <v>5</v>
      </c>
      <c r="D66" s="19" t="s">
        <v>6</v>
      </c>
      <c r="E66" s="19" t="s">
        <v>74</v>
      </c>
      <c r="F66" s="19" t="s">
        <v>0</v>
      </c>
      <c r="G66" s="20" t="s">
        <v>1</v>
      </c>
      <c r="H66" s="20" t="s">
        <v>2</v>
      </c>
      <c r="I66" s="20" t="s">
        <v>3</v>
      </c>
      <c r="J66" s="19" t="s">
        <v>4</v>
      </c>
    </row>
    <row r="67" spans="1:10">
      <c r="A67" s="320"/>
      <c r="B67" s="13" t="s">
        <v>385</v>
      </c>
      <c r="C67" s="328" t="s">
        <v>382</v>
      </c>
      <c r="D67" s="22">
        <v>88236</v>
      </c>
      <c r="E67" s="21" t="e">
        <f>IF(B67="I",IF(C67="LABOR",VLOOKUP(D67,#REF!,2,FALSE),IF(C67="SINAPI",VLOOKUP(D67,#REF!,2,FALSE),IF(C67="COTAÇÃO",VLOOKUP(D67,#REF!,2,FALSE)))),IF(C67="LABOR",VLOOKUP(D67,#REF!,5,FALSE),IF(C67="SINAPI",VLOOKUP(D67,#REF!,2,FALSE),"outro")))</f>
        <v>#REF!</v>
      </c>
      <c r="F67" s="328" t="s">
        <v>387</v>
      </c>
      <c r="G67" s="22" t="e">
        <f>IF(B67="I",IF(C67="LABOR",VLOOKUP(D67,#REF!,3,FALSE),IF(C67="SINAPI",VLOOKUP(D67,#REF!,3,FALSE),IF(C67="COTAÇÃO",VLOOKUP(D67,#REF!,3,FALSE)))),IF(C67="LABOR",VLOOKUP(D67,#REF!,6,FALSE),IF(C67="SINAPI",VLOOKUP(D67,#REF!,3,FALSE),"outro")))</f>
        <v>#REF!</v>
      </c>
      <c r="H67" s="23">
        <v>1</v>
      </c>
      <c r="I67" s="24">
        <v>0.34</v>
      </c>
      <c r="J67" s="24">
        <f t="shared" ref="J67:J73" si="4">ROUND(H67*I67,2)</f>
        <v>0.34</v>
      </c>
    </row>
    <row r="68" spans="1:10">
      <c r="A68" s="320"/>
      <c r="B68" s="13" t="s">
        <v>385</v>
      </c>
      <c r="C68" s="328" t="s">
        <v>382</v>
      </c>
      <c r="D68" s="22">
        <v>88237</v>
      </c>
      <c r="E68" s="21" t="e">
        <f>IF(B68="I",IF(C68="LABOR",VLOOKUP(D68,#REF!,2,FALSE),IF(C68="SINAPI",VLOOKUP(D68,#REF!,2,FALSE),IF(C68="COTAÇÃO",VLOOKUP(D68,#REF!,2,FALSE)))),IF(C68="LABOR",VLOOKUP(D68,#REF!,5,FALSE),IF(C68="SINAPI",VLOOKUP(D68,#REF!,2,FALSE),"outro")))</f>
        <v>#REF!</v>
      </c>
      <c r="F68" s="328" t="s">
        <v>387</v>
      </c>
      <c r="G68" s="22" t="e">
        <f>IF(B68="I",IF(C68="LABOR",VLOOKUP(D68,#REF!,3,FALSE),IF(C68="SINAPI",VLOOKUP(D68,#REF!,3,FALSE),IF(C68="COTAÇÃO",VLOOKUP(D68,#REF!,3,FALSE)))),IF(C68="LABOR",VLOOKUP(D68,#REF!,6,FALSE),IF(C68="SINAPI",VLOOKUP(D68,#REF!,3,FALSE),"outro")))</f>
        <v>#REF!</v>
      </c>
      <c r="H68" s="23">
        <v>1</v>
      </c>
      <c r="I68" s="24" t="e">
        <f>IF(B68="I",IF(F68="MO",IF(C68="LABOR",ROUND(VLOOKUP(D68,#REF!,4,FALSE)/(1+#REF!),2),IF(C68="SINAPI",ROUND(VLOOKUP(D68,#REF!,5,FALSE)/(1+#REF!),2),"outro")),IF(C68="LABOR",VLOOKUP(D68,#REF!,4,FALSE),IF(C68="SINAPI",VLOOKUP(D68,#REF!,5,FALSE),IF(C68="COTAÇÃO",VLOOKUP(D68,#REF!,14,FALSE))))),IF(C68="SINAPI",IF(F68="MO",ROUND(VLOOKUP(D68,#REF!,4,FALSE)/(1+#REF!),2),VLOOKUP(D68,#REF!,4,FALSE)),"outro"))</f>
        <v>#REF!</v>
      </c>
      <c r="J68" s="24" t="e">
        <f t="shared" si="4"/>
        <v>#REF!</v>
      </c>
    </row>
    <row r="69" spans="1:10">
      <c r="A69" s="320"/>
      <c r="B69" s="13" t="s">
        <v>386</v>
      </c>
      <c r="C69" s="328" t="s">
        <v>382</v>
      </c>
      <c r="D69" s="22">
        <v>6127</v>
      </c>
      <c r="E69" s="21" t="e">
        <f>IF(B69="I",IF(C69="LABOR",VLOOKUP(D69,#REF!,2,FALSE),IF(C69="SINAPI",VLOOKUP(D69,#REF!,2,FALSE),IF(C69="COTAÇÃO",VLOOKUP(D69,#REF!,2,FALSE)))),IF(C69="LABOR",VLOOKUP(D69,#REF!,5,FALSE),IF(C69="SINAPI",VLOOKUP(D69,#REF!,2,FALSE),"outro")))</f>
        <v>#REF!</v>
      </c>
      <c r="F69" s="22" t="s">
        <v>10</v>
      </c>
      <c r="G69" s="22" t="e">
        <f>IF(B69="I",IF(C69="LABOR",VLOOKUP(D69,#REF!,3,FALSE),IF(C69="SINAPI",VLOOKUP(D69,#REF!,3,FALSE),IF(C69="COTAÇÃO",VLOOKUP(D69,#REF!,3,FALSE)))),IF(C69="LABOR",VLOOKUP(D69,#REF!,6,FALSE),IF(C69="SINAPI",VLOOKUP(D69,#REF!,3,FALSE),"outro")))</f>
        <v>#REF!</v>
      </c>
      <c r="H69" s="23">
        <v>1</v>
      </c>
      <c r="I69" s="24" t="e">
        <f>IF(B69="I",IF(F69="MO",IF(C69="LABOR",ROUND(VLOOKUP(D69,#REF!,4,FALSE)/(1+#REF!),2),IF(C69="SINAPI",ROUND(VLOOKUP(D69,#REF!,5,FALSE)/(1+#REF!),2),"outro")),IF(C69="LABOR",VLOOKUP(D69,#REF!,4,FALSE),IF(C69="SINAPI",VLOOKUP(D69,#REF!,5,FALSE),IF(C69="COTAÇÃO",VLOOKUP(D69,#REF!,14,FALSE))))),IF(C69="SINAPI",IF(F69="MO",ROUND(VLOOKUP(D69,#REF!,4,FALSE)/(1+#REF!),2),VLOOKUP(D69,#REF!,4,FALSE)),"outro"))</f>
        <v>#REF!</v>
      </c>
      <c r="J69" s="24" t="e">
        <f t="shared" si="4"/>
        <v>#REF!</v>
      </c>
    </row>
    <row r="70" spans="1:10">
      <c r="A70" s="320"/>
      <c r="B70" s="13" t="s">
        <v>386</v>
      </c>
      <c r="C70" s="328" t="s">
        <v>382</v>
      </c>
      <c r="D70" s="22">
        <v>37370</v>
      </c>
      <c r="E70" s="21" t="e">
        <f>IF(B70="I",IF(C70="LABOR",VLOOKUP(D70,#REF!,2,FALSE),IF(C70="SINAPI",VLOOKUP(D70,#REF!,2,FALSE),IF(C70="COTAÇÃO",VLOOKUP(D70,#REF!,2,FALSE)))),IF(C70="LABOR",VLOOKUP(D70,#REF!,5,FALSE),IF(C70="SINAPI",VLOOKUP(D70,#REF!,2,FALSE),"outro")))</f>
        <v>#REF!</v>
      </c>
      <c r="F70" s="328" t="s">
        <v>387</v>
      </c>
      <c r="G70" s="22" t="e">
        <f>IF(B70="I",IF(C70="LABOR",VLOOKUP(D70,#REF!,3,FALSE),IF(C70="SINAPI",VLOOKUP(D70,#REF!,3,FALSE),IF(C70="COTAÇÃO",VLOOKUP(D70,#REF!,3,FALSE)))),IF(C70="LABOR",VLOOKUP(D70,#REF!,6,FALSE),IF(C70="SINAPI",VLOOKUP(D70,#REF!,3,FALSE),"outro")))</f>
        <v>#REF!</v>
      </c>
      <c r="H70" s="23">
        <v>1</v>
      </c>
      <c r="I70" s="24" t="e">
        <f>IF(B70="I",IF(F70="MO",IF(C70="LABOR",ROUND(VLOOKUP(D70,#REF!,4,FALSE)/(1+#REF!),2),IF(C70="SINAPI",ROUND(VLOOKUP(D70,#REF!,5,FALSE)/(1+#REF!),2),"outro")),IF(C70="LABOR",VLOOKUP(D70,#REF!,4,FALSE),IF(C70="SINAPI",VLOOKUP(D70,#REF!,5,FALSE),IF(C70="COTAÇÃO",VLOOKUP(D70,#REF!,14,FALSE))))),IF(C70="SINAPI",IF(F70="MO",ROUND(VLOOKUP(D70,#REF!,4,FALSE)/(1+#REF!),2),VLOOKUP(D70,#REF!,4,FALSE)),"outro"))</f>
        <v>#REF!</v>
      </c>
      <c r="J70" s="24" t="e">
        <f t="shared" si="4"/>
        <v>#REF!</v>
      </c>
    </row>
    <row r="71" spans="1:10">
      <c r="A71" s="320"/>
      <c r="B71" s="13" t="s">
        <v>386</v>
      </c>
      <c r="C71" s="328" t="s">
        <v>382</v>
      </c>
      <c r="D71" s="22">
        <v>37371</v>
      </c>
      <c r="E71" s="21" t="e">
        <f>IF(B71="I",IF(C71="LABOR",VLOOKUP(D71,#REF!,2,FALSE),IF(C71="SINAPI",VLOOKUP(D71,#REF!,2,FALSE),IF(C71="COTAÇÃO",VLOOKUP(D71,#REF!,2,FALSE)))),IF(C71="LABOR",VLOOKUP(D71,#REF!,5,FALSE),IF(C71="SINAPI",VLOOKUP(D71,#REF!,2,FALSE),"outro")))</f>
        <v>#REF!</v>
      </c>
      <c r="F71" s="328" t="s">
        <v>387</v>
      </c>
      <c r="G71" s="22" t="e">
        <f>IF(B71="I",IF(C71="LABOR",VLOOKUP(D71,#REF!,3,FALSE),IF(C71="SINAPI",VLOOKUP(D71,#REF!,3,FALSE),IF(C71="COTAÇÃO",VLOOKUP(D71,#REF!,3,FALSE)))),IF(C71="LABOR",VLOOKUP(D71,#REF!,6,FALSE),IF(C71="SINAPI",VLOOKUP(D71,#REF!,3,FALSE),"outro")))</f>
        <v>#REF!</v>
      </c>
      <c r="H71" s="23">
        <v>1</v>
      </c>
      <c r="I71" s="24" t="e">
        <f>IF(B71="I",IF(F71="MO",IF(C71="LABOR",ROUND(VLOOKUP(D71,#REF!,4,FALSE)/(1+#REF!),2),IF(C71="SINAPI",ROUND(VLOOKUP(D71,#REF!,5,FALSE)/(1+#REF!),2),"outro")),IF(C71="LABOR",VLOOKUP(D71,#REF!,4,FALSE),IF(C71="SINAPI",VLOOKUP(D71,#REF!,5,FALSE),IF(C71="COTAÇÃO",VLOOKUP(D71,#REF!,14,FALSE))))),IF(C71="SINAPI",IF(F71="MO",ROUND(VLOOKUP(D71,#REF!,4,FALSE)/(1+#REF!),2),VLOOKUP(D71,#REF!,4,FALSE)),"outro"))</f>
        <v>#REF!</v>
      </c>
      <c r="J71" s="24" t="e">
        <f t="shared" si="4"/>
        <v>#REF!</v>
      </c>
    </row>
    <row r="72" spans="1:10">
      <c r="A72" s="320"/>
      <c r="B72" s="13" t="s">
        <v>386</v>
      </c>
      <c r="C72" s="328" t="s">
        <v>382</v>
      </c>
      <c r="D72" s="22">
        <v>37372</v>
      </c>
      <c r="E72" s="21" t="e">
        <f>IF(B72="I",IF(C72="LABOR",VLOOKUP(D72,#REF!,2,FALSE),IF(C72="SINAPI",VLOOKUP(D72,#REF!,2,FALSE),IF(C72="COTAÇÃO",VLOOKUP(D72,#REF!,2,FALSE)))),IF(C72="LABOR",VLOOKUP(D72,#REF!,5,FALSE),IF(C72="SINAPI",VLOOKUP(D72,#REF!,2,FALSE),"outro")))</f>
        <v>#REF!</v>
      </c>
      <c r="F72" s="328" t="s">
        <v>387</v>
      </c>
      <c r="G72" s="22" t="e">
        <f>IF(B72="I",IF(C72="LABOR",VLOOKUP(D72,#REF!,3,FALSE),IF(C72="SINAPI",VLOOKUP(D72,#REF!,3,FALSE),IF(C72="COTAÇÃO",VLOOKUP(D72,#REF!,3,FALSE)))),IF(C72="LABOR",VLOOKUP(D72,#REF!,6,FALSE),IF(C72="SINAPI",VLOOKUP(D72,#REF!,3,FALSE),"outro")))</f>
        <v>#REF!</v>
      </c>
      <c r="H72" s="23">
        <v>1</v>
      </c>
      <c r="I72" s="24" t="e">
        <f>IF(B72="I",IF(F72="MO",IF(C72="LABOR",ROUND(VLOOKUP(D72,#REF!,4,FALSE)/(1+#REF!),2),IF(C72="SINAPI",ROUND(VLOOKUP(D72,#REF!,5,FALSE)/(1+#REF!),2),"outro")),IF(C72="LABOR",VLOOKUP(D72,#REF!,4,FALSE),IF(C72="SINAPI",VLOOKUP(D72,#REF!,5,FALSE),IF(C72="COTAÇÃO",VLOOKUP(D72,#REF!,14,FALSE))))),IF(C72="SINAPI",IF(F72="MO",ROUND(VLOOKUP(D72,#REF!,4,FALSE)/(1+#REF!),2),VLOOKUP(D72,#REF!,4,FALSE)),"outro"))</f>
        <v>#REF!</v>
      </c>
      <c r="J72" s="24" t="e">
        <f t="shared" si="4"/>
        <v>#REF!</v>
      </c>
    </row>
    <row r="73" spans="1:10">
      <c r="A73" s="320"/>
      <c r="B73" s="13" t="s">
        <v>386</v>
      </c>
      <c r="C73" s="328" t="s">
        <v>382</v>
      </c>
      <c r="D73" s="22">
        <v>37373</v>
      </c>
      <c r="E73" s="21" t="e">
        <f>IF(B73="I",IF(C73="LABOR",VLOOKUP(D73,#REF!,2,FALSE),IF(C73="SINAPI",VLOOKUP(D73,#REF!,2,FALSE),IF(C73="COTAÇÃO",VLOOKUP(D73,#REF!,2,FALSE)))),IF(C73="LABOR",VLOOKUP(D73,#REF!,5,FALSE),IF(C73="SINAPI",VLOOKUP(D73,#REF!,2,FALSE),"outro")))</f>
        <v>#REF!</v>
      </c>
      <c r="F73" s="328" t="s">
        <v>387</v>
      </c>
      <c r="G73" s="22" t="e">
        <f>IF(B73="I",IF(C73="LABOR",VLOOKUP(D73,#REF!,3,FALSE),IF(C73="SINAPI",VLOOKUP(D73,#REF!,3,FALSE),IF(C73="COTAÇÃO",VLOOKUP(D73,#REF!,3,FALSE)))),IF(C73="LABOR",VLOOKUP(D73,#REF!,6,FALSE),IF(C73="SINAPI",VLOOKUP(D73,#REF!,3,FALSE),"outro")))</f>
        <v>#REF!</v>
      </c>
      <c r="H73" s="23">
        <v>1</v>
      </c>
      <c r="I73" s="24" t="e">
        <f>IF(B73="I",IF(F73="MO",IF(C73="LABOR",ROUND(VLOOKUP(D73,#REF!,4,FALSE)/(1+#REF!),2),IF(C73="SINAPI",ROUND(VLOOKUP(D73,#REF!,5,FALSE)/(1+#REF!),2),"outro")),IF(C73="LABOR",VLOOKUP(D73,#REF!,4,FALSE),IF(C73="SINAPI",VLOOKUP(D73,#REF!,5,FALSE),IF(C73="COTAÇÃO",VLOOKUP(D73,#REF!,14,FALSE))))),IF(C73="SINAPI",IF(F73="MO",ROUND(VLOOKUP(D73,#REF!,4,FALSE)/(1+#REF!),2),VLOOKUP(D73,#REF!,4,FALSE)),"outro"))</f>
        <v>#REF!</v>
      </c>
      <c r="J73" s="24" t="e">
        <f t="shared" si="4"/>
        <v>#REF!</v>
      </c>
    </row>
    <row r="74" spans="1:10">
      <c r="A74" s="321"/>
      <c r="B74" s="322"/>
      <c r="C74" s="4"/>
      <c r="D74" s="4"/>
      <c r="E74" s="5"/>
      <c r="F74" s="4"/>
      <c r="G74" s="5"/>
      <c r="H74" s="5"/>
      <c r="I74" s="5"/>
      <c r="J74" s="6"/>
    </row>
    <row r="75" spans="1:10" ht="25.5">
      <c r="A75" s="501" t="s">
        <v>7</v>
      </c>
      <c r="B75" s="501"/>
      <c r="C75" s="501" t="s">
        <v>8</v>
      </c>
      <c r="D75" s="501"/>
      <c r="E75" s="330" t="s">
        <v>9</v>
      </c>
      <c r="F75" s="8" t="s">
        <v>1</v>
      </c>
      <c r="G75" s="9"/>
      <c r="H75" s="10"/>
      <c r="I75" s="11"/>
      <c r="J75" s="12" t="s">
        <v>311</v>
      </c>
    </row>
    <row r="76" spans="1:10" s="1" customFormat="1">
      <c r="A76" s="319" t="str">
        <f>CONCATENATE($M$1,"-")</f>
        <v>MO-</v>
      </c>
      <c r="B76" s="323">
        <f>COUNTIF(B$1:B75,"&gt;0")+1</f>
        <v>8</v>
      </c>
      <c r="C76" s="13" t="s">
        <v>382</v>
      </c>
      <c r="D76" s="13">
        <v>88243</v>
      </c>
      <c r="E76" s="14" t="e">
        <f>IF(C76="LABOR",VLOOKUP(D76,#REF!,5,FALSE),IF(C76="SINAPI",VLOOKUP(D76,#REF!,2,FALSE),"outro"))</f>
        <v>#REF!</v>
      </c>
      <c r="F76" s="15" t="e">
        <f>IF(C76="LABOR",VLOOKUP(D76,#REF!,6,FALSE),IF(C76="SINAPI",VLOOKUP(D76,#REF!,3,FALSE),"outro"))</f>
        <v>#REF!</v>
      </c>
      <c r="G76" s="16"/>
      <c r="H76" s="17"/>
      <c r="I76" s="18"/>
      <c r="J76" s="211" t="e">
        <f>((SUMIF(F78:F84,"MO",J78:J84)*(1+$G$3)+(SUM(J78:J84)-SUMIF(F78:F84,"MO",J78:J84)))*(1+$H$3))</f>
        <v>#REF!</v>
      </c>
    </row>
    <row r="77" spans="1:10">
      <c r="A77" s="324"/>
      <c r="B77" s="331" t="s">
        <v>0</v>
      </c>
      <c r="C77" s="19" t="s">
        <v>5</v>
      </c>
      <c r="D77" s="19" t="s">
        <v>6</v>
      </c>
      <c r="E77" s="19" t="s">
        <v>74</v>
      </c>
      <c r="F77" s="19" t="s">
        <v>0</v>
      </c>
      <c r="G77" s="20" t="s">
        <v>1</v>
      </c>
      <c r="H77" s="20" t="s">
        <v>2</v>
      </c>
      <c r="I77" s="20" t="s">
        <v>3</v>
      </c>
      <c r="J77" s="19" t="s">
        <v>4</v>
      </c>
    </row>
    <row r="78" spans="1:10">
      <c r="A78" s="320"/>
      <c r="B78" s="13" t="s">
        <v>385</v>
      </c>
      <c r="C78" s="328" t="s">
        <v>382</v>
      </c>
      <c r="D78" s="22">
        <v>88236</v>
      </c>
      <c r="E78" s="21" t="e">
        <f>IF(B78="I",IF(C78="LABOR",VLOOKUP(D78,#REF!,2,FALSE),IF(C78="SINAPI",VLOOKUP(D78,#REF!,2,FALSE),IF(C78="COTAÇÃO",VLOOKUP(D78,#REF!,2,FALSE)))),IF(C78="LABOR",VLOOKUP(D78,#REF!,5,FALSE),IF(C78="SINAPI",VLOOKUP(D78,#REF!,2,FALSE),"outro")))</f>
        <v>#REF!</v>
      </c>
      <c r="F78" s="328" t="s">
        <v>387</v>
      </c>
      <c r="G78" s="22" t="e">
        <f>IF(B78="I",IF(C78="LABOR",VLOOKUP(D78,#REF!,3,FALSE),IF(C78="SINAPI",VLOOKUP(D78,#REF!,3,FALSE),IF(C78="COTAÇÃO",VLOOKUP(D78,#REF!,3,FALSE)))),IF(C78="LABOR",VLOOKUP(D78,#REF!,6,FALSE),IF(C78="SINAPI",VLOOKUP(D78,#REF!,3,FALSE),"outro")))</f>
        <v>#REF!</v>
      </c>
      <c r="H78" s="23">
        <v>1</v>
      </c>
      <c r="I78" s="24">
        <v>0.34</v>
      </c>
      <c r="J78" s="24">
        <f t="shared" ref="J78:J84" si="5">ROUND(H78*I78,2)</f>
        <v>0.34</v>
      </c>
    </row>
    <row r="79" spans="1:10">
      <c r="A79" s="320"/>
      <c r="B79" s="13" t="s">
        <v>385</v>
      </c>
      <c r="C79" s="328" t="s">
        <v>382</v>
      </c>
      <c r="D79" s="22">
        <v>88237</v>
      </c>
      <c r="E79" s="21" t="e">
        <f>IF(B79="I",IF(C79="LABOR",VLOOKUP(D79,#REF!,2,FALSE),IF(C79="SINAPI",VLOOKUP(D79,#REF!,2,FALSE),IF(C79="COTAÇÃO",VLOOKUP(D79,#REF!,2,FALSE)))),IF(C79="LABOR",VLOOKUP(D79,#REF!,5,FALSE),IF(C79="SINAPI",VLOOKUP(D79,#REF!,2,FALSE),"outro")))</f>
        <v>#REF!</v>
      </c>
      <c r="F79" s="328" t="s">
        <v>387</v>
      </c>
      <c r="G79" s="22" t="e">
        <f>IF(B79="I",IF(C79="LABOR",VLOOKUP(D79,#REF!,3,FALSE),IF(C79="SINAPI",VLOOKUP(D79,#REF!,3,FALSE),IF(C79="COTAÇÃO",VLOOKUP(D79,#REF!,3,FALSE)))),IF(C79="LABOR",VLOOKUP(D79,#REF!,6,FALSE),IF(C79="SINAPI",VLOOKUP(D79,#REF!,3,FALSE),"outro")))</f>
        <v>#REF!</v>
      </c>
      <c r="H79" s="23">
        <v>1</v>
      </c>
      <c r="I79" s="24" t="e">
        <f>IF(B79="I",IF(F79="MO",IF(C79="LABOR",ROUND(VLOOKUP(D79,#REF!,4,FALSE)/(1+#REF!),2),IF(C79="SINAPI",ROUND(VLOOKUP(D79,#REF!,5,FALSE)/(1+#REF!),2),"outro")),IF(C79="LABOR",VLOOKUP(D79,#REF!,4,FALSE),IF(C79="SINAPI",VLOOKUP(D79,#REF!,5,FALSE),IF(C79="COTAÇÃO",VLOOKUP(D79,#REF!,14,FALSE))))),IF(C79="SINAPI",IF(F79="MO",ROUND(VLOOKUP(D79,#REF!,4,FALSE)/(1+#REF!),2),VLOOKUP(D79,#REF!,4,FALSE)),"outro"))</f>
        <v>#REF!</v>
      </c>
      <c r="J79" s="24" t="e">
        <f t="shared" si="5"/>
        <v>#REF!</v>
      </c>
    </row>
    <row r="80" spans="1:10">
      <c r="A80" s="320"/>
      <c r="B80" s="13" t="s">
        <v>386</v>
      </c>
      <c r="C80" s="328" t="s">
        <v>382</v>
      </c>
      <c r="D80" s="22">
        <v>242</v>
      </c>
      <c r="E80" s="21" t="e">
        <f>IF(B80="I",IF(C80="LABOR",VLOOKUP(D80,#REF!,2,FALSE),IF(C80="SINAPI",VLOOKUP(D80,#REF!,2,FALSE),IF(C80="COTAÇÃO",VLOOKUP(D80,#REF!,2,FALSE)))),IF(C80="LABOR",VLOOKUP(D80,#REF!,5,FALSE),IF(C80="SINAPI",VLOOKUP(D80,#REF!,2,FALSE),"outro")))</f>
        <v>#REF!</v>
      </c>
      <c r="F80" s="22" t="s">
        <v>10</v>
      </c>
      <c r="G80" s="22" t="e">
        <f>IF(B80="I",IF(C80="LABOR",VLOOKUP(D80,#REF!,3,FALSE),IF(C80="SINAPI",VLOOKUP(D80,#REF!,3,FALSE),IF(C80="COTAÇÃO",VLOOKUP(D80,#REF!,3,FALSE)))),IF(C80="LABOR",VLOOKUP(D80,#REF!,6,FALSE),IF(C80="SINAPI",VLOOKUP(D80,#REF!,3,FALSE),"outro")))</f>
        <v>#REF!</v>
      </c>
      <c r="H80" s="23">
        <v>1</v>
      </c>
      <c r="I80" s="24" t="e">
        <f>IF(B80="I",IF(F80="MO",IF(C80="LABOR",ROUND(VLOOKUP(D80,#REF!,4,FALSE)/(1+#REF!),2),IF(C80="SINAPI",ROUND(VLOOKUP(D80,#REF!,5,FALSE)/(1+#REF!),2),"outro")),IF(C80="LABOR",VLOOKUP(D80,#REF!,4,FALSE),IF(C80="SINAPI",VLOOKUP(D80,#REF!,5,FALSE),IF(C80="COTAÇÃO",VLOOKUP(D80,#REF!,14,FALSE))))),IF(C80="SINAPI",IF(F80="MO",ROUND(VLOOKUP(D80,#REF!,4,FALSE)/(1+#REF!),2),VLOOKUP(D80,#REF!,4,FALSE)),"outro"))</f>
        <v>#REF!</v>
      </c>
      <c r="J80" s="24" t="e">
        <f t="shared" si="5"/>
        <v>#REF!</v>
      </c>
    </row>
    <row r="81" spans="1:12">
      <c r="A81" s="320"/>
      <c r="B81" s="13" t="s">
        <v>386</v>
      </c>
      <c r="C81" s="328" t="s">
        <v>382</v>
      </c>
      <c r="D81" s="22">
        <v>37370</v>
      </c>
      <c r="E81" s="21" t="e">
        <f>IF(B81="I",IF(C81="LABOR",VLOOKUP(D81,#REF!,2,FALSE),IF(C81="SINAPI",VLOOKUP(D81,#REF!,2,FALSE),IF(C81="COTAÇÃO",VLOOKUP(D81,#REF!,2,FALSE)))),IF(C81="LABOR",VLOOKUP(D81,#REF!,5,FALSE),IF(C81="SINAPI",VLOOKUP(D81,#REF!,2,FALSE),"outro")))</f>
        <v>#REF!</v>
      </c>
      <c r="F81" s="328" t="s">
        <v>387</v>
      </c>
      <c r="G81" s="22" t="e">
        <f>IF(B81="I",IF(C81="LABOR",VLOOKUP(D81,#REF!,3,FALSE),IF(C81="SINAPI",VLOOKUP(D81,#REF!,3,FALSE),IF(C81="COTAÇÃO",VLOOKUP(D81,#REF!,3,FALSE)))),IF(C81="LABOR",VLOOKUP(D81,#REF!,6,FALSE),IF(C81="SINAPI",VLOOKUP(D81,#REF!,3,FALSE),"outro")))</f>
        <v>#REF!</v>
      </c>
      <c r="H81" s="23">
        <v>1</v>
      </c>
      <c r="I81" s="24" t="e">
        <f>IF(B81="I",IF(F81="MO",IF(C81="LABOR",ROUND(VLOOKUP(D81,#REF!,4,FALSE)/(1+#REF!),2),IF(C81="SINAPI",ROUND(VLOOKUP(D81,#REF!,5,FALSE)/(1+#REF!),2),"outro")),IF(C81="LABOR",VLOOKUP(D81,#REF!,4,FALSE),IF(C81="SINAPI",VLOOKUP(D81,#REF!,5,FALSE),IF(C81="COTAÇÃO",VLOOKUP(D81,#REF!,14,FALSE))))),IF(C81="SINAPI",IF(F81="MO",ROUND(VLOOKUP(D81,#REF!,4,FALSE)/(1+#REF!),2),VLOOKUP(D81,#REF!,4,FALSE)),"outro"))</f>
        <v>#REF!</v>
      </c>
      <c r="J81" s="24" t="e">
        <f t="shared" si="5"/>
        <v>#REF!</v>
      </c>
    </row>
    <row r="82" spans="1:12">
      <c r="A82" s="320"/>
      <c r="B82" s="13" t="s">
        <v>386</v>
      </c>
      <c r="C82" s="328" t="s">
        <v>382</v>
      </c>
      <c r="D82" s="22">
        <v>37371</v>
      </c>
      <c r="E82" s="21" t="e">
        <f>IF(B82="I",IF(C82="LABOR",VLOOKUP(D82,#REF!,2,FALSE),IF(C82="SINAPI",VLOOKUP(D82,#REF!,2,FALSE),IF(C82="COTAÇÃO",VLOOKUP(D82,#REF!,2,FALSE)))),IF(C82="LABOR",VLOOKUP(D82,#REF!,5,FALSE),IF(C82="SINAPI",VLOOKUP(D82,#REF!,2,FALSE),"outro")))</f>
        <v>#REF!</v>
      </c>
      <c r="F82" s="328" t="s">
        <v>387</v>
      </c>
      <c r="G82" s="22" t="e">
        <f>IF(B82="I",IF(C82="LABOR",VLOOKUP(D82,#REF!,3,FALSE),IF(C82="SINAPI",VLOOKUP(D82,#REF!,3,FALSE),IF(C82="COTAÇÃO",VLOOKUP(D82,#REF!,3,FALSE)))),IF(C82="LABOR",VLOOKUP(D82,#REF!,6,FALSE),IF(C82="SINAPI",VLOOKUP(D82,#REF!,3,FALSE),"outro")))</f>
        <v>#REF!</v>
      </c>
      <c r="H82" s="23">
        <v>1</v>
      </c>
      <c r="I82" s="24" t="e">
        <f>IF(B82="I",IF(F82="MO",IF(C82="LABOR",ROUND(VLOOKUP(D82,#REF!,4,FALSE)/(1+#REF!),2),IF(C82="SINAPI",ROUND(VLOOKUP(D82,#REF!,5,FALSE)/(1+#REF!),2),"outro")),IF(C82="LABOR",VLOOKUP(D82,#REF!,4,FALSE),IF(C82="SINAPI",VLOOKUP(D82,#REF!,5,FALSE),IF(C82="COTAÇÃO",VLOOKUP(D82,#REF!,14,FALSE))))),IF(C82="SINAPI",IF(F82="MO",ROUND(VLOOKUP(D82,#REF!,4,FALSE)/(1+#REF!),2),VLOOKUP(D82,#REF!,4,FALSE)),"outro"))</f>
        <v>#REF!</v>
      </c>
      <c r="J82" s="24" t="e">
        <f t="shared" si="5"/>
        <v>#REF!</v>
      </c>
    </row>
    <row r="83" spans="1:12">
      <c r="A83" s="320"/>
      <c r="B83" s="13" t="s">
        <v>386</v>
      </c>
      <c r="C83" s="328" t="s">
        <v>382</v>
      </c>
      <c r="D83" s="22">
        <v>37372</v>
      </c>
      <c r="E83" s="21" t="e">
        <f>IF(B83="I",IF(C83="LABOR",VLOOKUP(D83,#REF!,2,FALSE),IF(C83="SINAPI",VLOOKUP(D83,#REF!,2,FALSE),IF(C83="COTAÇÃO",VLOOKUP(D83,#REF!,2,FALSE)))),IF(C83="LABOR",VLOOKUP(D83,#REF!,5,FALSE),IF(C83="SINAPI",VLOOKUP(D83,#REF!,2,FALSE),"outro")))</f>
        <v>#REF!</v>
      </c>
      <c r="F83" s="328" t="s">
        <v>387</v>
      </c>
      <c r="G83" s="22" t="e">
        <f>IF(B83="I",IF(C83="LABOR",VLOOKUP(D83,#REF!,3,FALSE),IF(C83="SINAPI",VLOOKUP(D83,#REF!,3,FALSE),IF(C83="COTAÇÃO",VLOOKUP(D83,#REF!,3,FALSE)))),IF(C83="LABOR",VLOOKUP(D83,#REF!,6,FALSE),IF(C83="SINAPI",VLOOKUP(D83,#REF!,3,FALSE),"outro")))</f>
        <v>#REF!</v>
      </c>
      <c r="H83" s="23">
        <v>1</v>
      </c>
      <c r="I83" s="24" t="e">
        <f>IF(B83="I",IF(F83="MO",IF(C83="LABOR",ROUND(VLOOKUP(D83,#REF!,4,FALSE)/(1+#REF!),2),IF(C83="SINAPI",ROUND(VLOOKUP(D83,#REF!,5,FALSE)/(1+#REF!),2),"outro")),IF(C83="LABOR",VLOOKUP(D83,#REF!,4,FALSE),IF(C83="SINAPI",VLOOKUP(D83,#REF!,5,FALSE),IF(C83="COTAÇÃO",VLOOKUP(D83,#REF!,14,FALSE))))),IF(C83="SINAPI",IF(F83="MO",ROUND(VLOOKUP(D83,#REF!,4,FALSE)/(1+#REF!),2),VLOOKUP(D83,#REF!,4,FALSE)),"outro"))</f>
        <v>#REF!</v>
      </c>
      <c r="J83" s="24" t="e">
        <f t="shared" si="5"/>
        <v>#REF!</v>
      </c>
    </row>
    <row r="84" spans="1:12">
      <c r="A84" s="320"/>
      <c r="B84" s="13" t="s">
        <v>386</v>
      </c>
      <c r="C84" s="328" t="s">
        <v>382</v>
      </c>
      <c r="D84" s="22">
        <v>37373</v>
      </c>
      <c r="E84" s="21" t="e">
        <f>IF(B84="I",IF(C84="LABOR",VLOOKUP(D84,#REF!,2,FALSE),IF(C84="SINAPI",VLOOKUP(D84,#REF!,2,FALSE),IF(C84="COTAÇÃO",VLOOKUP(D84,#REF!,2,FALSE)))),IF(C84="LABOR",VLOOKUP(D84,#REF!,5,FALSE),IF(C84="SINAPI",VLOOKUP(D84,#REF!,2,FALSE),"outro")))</f>
        <v>#REF!</v>
      </c>
      <c r="F84" s="328" t="s">
        <v>387</v>
      </c>
      <c r="G84" s="22" t="e">
        <f>IF(B84="I",IF(C84="LABOR",VLOOKUP(D84,#REF!,3,FALSE),IF(C84="SINAPI",VLOOKUP(D84,#REF!,3,FALSE),IF(C84="COTAÇÃO",VLOOKUP(D84,#REF!,3,FALSE)))),IF(C84="LABOR",VLOOKUP(D84,#REF!,6,FALSE),IF(C84="SINAPI",VLOOKUP(D84,#REF!,3,FALSE),"outro")))</f>
        <v>#REF!</v>
      </c>
      <c r="H84" s="23">
        <v>1</v>
      </c>
      <c r="I84" s="24" t="e">
        <f>IF(B84="I",IF(F84="MO",IF(C84="LABOR",ROUND(VLOOKUP(D84,#REF!,4,FALSE)/(1+#REF!),2),IF(C84="SINAPI",ROUND(VLOOKUP(D84,#REF!,5,FALSE)/(1+#REF!),2),"outro")),IF(C84="LABOR",VLOOKUP(D84,#REF!,4,FALSE),IF(C84="SINAPI",VLOOKUP(D84,#REF!,5,FALSE),IF(C84="COTAÇÃO",VLOOKUP(D84,#REF!,14,FALSE))))),IF(C84="SINAPI",IF(F84="MO",ROUND(VLOOKUP(D84,#REF!,4,FALSE)/(1+#REF!),2),VLOOKUP(D84,#REF!,4,FALSE)),"outro"))</f>
        <v>#REF!</v>
      </c>
      <c r="J84" s="24" t="e">
        <f t="shared" si="5"/>
        <v>#REF!</v>
      </c>
    </row>
    <row r="85" spans="1:12">
      <c r="A85" s="321"/>
      <c r="B85" s="322"/>
      <c r="C85" s="4"/>
      <c r="D85" s="4"/>
      <c r="E85" s="5"/>
      <c r="F85" s="4"/>
      <c r="G85" s="5"/>
      <c r="H85" s="5"/>
      <c r="I85" s="5"/>
      <c r="J85" s="6"/>
    </row>
    <row r="86" spans="1:12" ht="25.5">
      <c r="A86" s="501" t="s">
        <v>7</v>
      </c>
      <c r="B86" s="501"/>
      <c r="C86" s="501" t="s">
        <v>8</v>
      </c>
      <c r="D86" s="501"/>
      <c r="E86" s="330" t="s">
        <v>9</v>
      </c>
      <c r="F86" s="8" t="s">
        <v>1</v>
      </c>
      <c r="G86" s="9"/>
      <c r="H86" s="10"/>
      <c r="I86" s="11"/>
      <c r="J86" s="12" t="s">
        <v>311</v>
      </c>
    </row>
    <row r="87" spans="1:12" s="1" customFormat="1" ht="18" customHeight="1">
      <c r="A87" s="319" t="str">
        <f>CONCATENATE($M$1,"-")</f>
        <v>MO-</v>
      </c>
      <c r="B87" s="323">
        <f>COUNTIF(B$1:B86,"&gt;0")+1</f>
        <v>9</v>
      </c>
      <c r="C87" s="13" t="s">
        <v>382</v>
      </c>
      <c r="D87" s="13">
        <v>88244</v>
      </c>
      <c r="E87" s="14" t="e">
        <f>IF(C87="LABOR",VLOOKUP(D87,#REF!,5,FALSE),IF(C87="SINAPI",VLOOKUP(D87,#REF!,2,FALSE),"outro"))</f>
        <v>#REF!</v>
      </c>
      <c r="F87" s="15" t="e">
        <f>IF(C87="LABOR",VLOOKUP(D87,#REF!,6,FALSE),IF(C87="SINAPI",VLOOKUP(D87,#REF!,3,FALSE),"outro"))</f>
        <v>#REF!</v>
      </c>
      <c r="G87" s="16"/>
      <c r="H87" s="17"/>
      <c r="I87" s="18"/>
      <c r="J87" s="332" t="e">
        <f>((SUMIF(F89:F95,"MO",J89:J95)*(1+$G$3)+(SUM(J89:J95)-SUMIF(F89:F95,"MO",J89:J95)))*(1+$H$3))</f>
        <v>#REF!</v>
      </c>
      <c r="L87" s="334"/>
    </row>
    <row r="88" spans="1:12">
      <c r="A88" s="324"/>
      <c r="B88" s="331" t="s">
        <v>0</v>
      </c>
      <c r="C88" s="19" t="s">
        <v>5</v>
      </c>
      <c r="D88" s="19" t="s">
        <v>6</v>
      </c>
      <c r="E88" s="19" t="s">
        <v>74</v>
      </c>
      <c r="F88" s="19" t="s">
        <v>0</v>
      </c>
      <c r="G88" s="20" t="s">
        <v>1</v>
      </c>
      <c r="H88" s="20" t="s">
        <v>2</v>
      </c>
      <c r="I88" s="20" t="s">
        <v>3</v>
      </c>
      <c r="J88" s="19" t="s">
        <v>4</v>
      </c>
    </row>
    <row r="89" spans="1:12">
      <c r="A89" s="320"/>
      <c r="B89" s="13" t="s">
        <v>385</v>
      </c>
      <c r="C89" s="328" t="s">
        <v>382</v>
      </c>
      <c r="D89" s="22">
        <v>88236</v>
      </c>
      <c r="E89" s="21" t="e">
        <f>IF(B89="I",IF(C89="LABOR",VLOOKUP(D89,#REF!,2,FALSE),IF(C89="SINAPI",VLOOKUP(D89,#REF!,2,FALSE),IF(C89="COTAÇÃO",VLOOKUP(D89,#REF!,2,FALSE)))),IF(C89="LABOR",VLOOKUP(D89,#REF!,5,FALSE),IF(C89="SINAPI",VLOOKUP(D89,#REF!,2,FALSE),"outro")))</f>
        <v>#REF!</v>
      </c>
      <c r="F89" s="328" t="s">
        <v>387</v>
      </c>
      <c r="G89" s="22" t="e">
        <f>IF(B89="I",IF(C89="LABOR",VLOOKUP(D89,#REF!,3,FALSE),IF(C89="SINAPI",VLOOKUP(D89,#REF!,3,FALSE),IF(C89="COTAÇÃO",VLOOKUP(D89,#REF!,3,FALSE)))),IF(C89="LABOR",VLOOKUP(D89,#REF!,6,FALSE),IF(C89="SINAPI",VLOOKUP(D89,#REF!,3,FALSE),"outro")))</f>
        <v>#REF!</v>
      </c>
      <c r="H89" s="23">
        <v>1</v>
      </c>
      <c r="I89" s="24">
        <v>0.34</v>
      </c>
      <c r="J89" s="24">
        <f t="shared" ref="J89:J95" si="6">ROUND(H89*I89,2)</f>
        <v>0.34</v>
      </c>
    </row>
    <row r="90" spans="1:12">
      <c r="A90" s="320"/>
      <c r="B90" s="13" t="s">
        <v>385</v>
      </c>
      <c r="C90" s="328" t="s">
        <v>382</v>
      </c>
      <c r="D90" s="22">
        <v>88237</v>
      </c>
      <c r="E90" s="21" t="e">
        <f>IF(B90="I",IF(C90="LABOR",VLOOKUP(D90,#REF!,2,FALSE),IF(C90="SINAPI",VLOOKUP(D90,#REF!,2,FALSE),IF(C90="COTAÇÃO",VLOOKUP(D90,#REF!,2,FALSE)))),IF(C90="LABOR",VLOOKUP(D90,#REF!,5,FALSE),IF(C90="SINAPI",VLOOKUP(D90,#REF!,2,FALSE),"outro")))</f>
        <v>#REF!</v>
      </c>
      <c r="F90" s="328" t="s">
        <v>387</v>
      </c>
      <c r="G90" s="22" t="e">
        <f>IF(B90="I",IF(C90="LABOR",VLOOKUP(D90,#REF!,3,FALSE),IF(C90="SINAPI",VLOOKUP(D90,#REF!,3,FALSE),IF(C90="COTAÇÃO",VLOOKUP(D90,#REF!,3,FALSE)))),IF(C90="LABOR",VLOOKUP(D90,#REF!,6,FALSE),IF(C90="SINAPI",VLOOKUP(D90,#REF!,3,FALSE),"outro")))</f>
        <v>#REF!</v>
      </c>
      <c r="H90" s="23">
        <v>1</v>
      </c>
      <c r="I90" s="24" t="e">
        <f>IF(B90="I",IF(F90="MO",IF(C90="LABOR",ROUND(VLOOKUP(D90,#REF!,4,FALSE)/(1+#REF!),2),IF(C90="SINAPI",ROUND(VLOOKUP(D90,#REF!,5,FALSE)/(1+#REF!),2),"outro")),IF(C90="LABOR",VLOOKUP(D90,#REF!,4,FALSE),IF(C90="SINAPI",VLOOKUP(D90,#REF!,5,FALSE),IF(C90="COTAÇÃO",VLOOKUP(D90,#REF!,14,FALSE))))),IF(C90="SINAPI",IF(F90="MO",ROUND(VLOOKUP(D90,#REF!,4,FALSE)/(1+#REF!),2),VLOOKUP(D90,#REF!,4,FALSE)),"outro"))</f>
        <v>#REF!</v>
      </c>
      <c r="J90" s="24" t="e">
        <f t="shared" si="6"/>
        <v>#REF!</v>
      </c>
    </row>
    <row r="91" spans="1:12">
      <c r="A91" s="320"/>
      <c r="B91" s="13" t="s">
        <v>386</v>
      </c>
      <c r="C91" s="328" t="s">
        <v>382</v>
      </c>
      <c r="D91" s="22">
        <v>243</v>
      </c>
      <c r="E91" s="21" t="e">
        <f>IF(B91="I",IF(C91="LABOR",VLOOKUP(D91,#REF!,2,FALSE),IF(C91="SINAPI",VLOOKUP(D91,#REF!,2,FALSE),IF(C91="COTAÇÃO",VLOOKUP(D91,#REF!,2,FALSE)))),IF(C91="LABOR",VLOOKUP(D91,#REF!,5,FALSE),IF(C91="SINAPI",VLOOKUP(D91,#REF!,2,FALSE),"outro")))</f>
        <v>#REF!</v>
      </c>
      <c r="F91" s="22" t="s">
        <v>10</v>
      </c>
      <c r="G91" s="22" t="e">
        <f>IF(B91="I",IF(C91="LABOR",VLOOKUP(D91,#REF!,3,FALSE),IF(C91="SINAPI",VLOOKUP(D91,#REF!,3,FALSE),IF(C91="COTAÇÃO",VLOOKUP(D91,#REF!,3,FALSE)))),IF(C91="LABOR",VLOOKUP(D91,#REF!,6,FALSE),IF(C91="SINAPI",VLOOKUP(D91,#REF!,3,FALSE),"outro")))</f>
        <v>#REF!</v>
      </c>
      <c r="H91" s="23">
        <v>1</v>
      </c>
      <c r="I91" s="24" t="e">
        <f>IF(B91="I",IF(F91="MO",IF(C91="LABOR",ROUND(VLOOKUP(D91,#REF!,4,FALSE)/(1+#REF!),2),IF(C91="SINAPI",ROUND(VLOOKUP(D91,#REF!,5,FALSE)/(1+#REF!),2),"outro")),IF(C91="LABOR",VLOOKUP(D91,#REF!,4,FALSE),IF(C91="SINAPI",VLOOKUP(D91,#REF!,5,FALSE),IF(C91="COTAÇÃO",VLOOKUP(D91,#REF!,14,FALSE))))),IF(C91="SINAPI",IF(F91="MO",ROUND(VLOOKUP(D91,#REF!,4,FALSE)/(1+#REF!),2),VLOOKUP(D91,#REF!,4,FALSE)),"outro"))</f>
        <v>#REF!</v>
      </c>
      <c r="J91" s="24" t="e">
        <f t="shared" si="6"/>
        <v>#REF!</v>
      </c>
    </row>
    <row r="92" spans="1:12">
      <c r="A92" s="320"/>
      <c r="B92" s="13" t="s">
        <v>386</v>
      </c>
      <c r="C92" s="328" t="s">
        <v>382</v>
      </c>
      <c r="D92" s="22">
        <v>37370</v>
      </c>
      <c r="E92" s="21" t="e">
        <f>IF(B92="I",IF(C92="LABOR",VLOOKUP(D92,#REF!,2,FALSE),IF(C92="SINAPI",VLOOKUP(D92,#REF!,2,FALSE),IF(C92="COTAÇÃO",VLOOKUP(D92,#REF!,2,FALSE)))),IF(C92="LABOR",VLOOKUP(D92,#REF!,5,FALSE),IF(C92="SINAPI",VLOOKUP(D92,#REF!,2,FALSE),"outro")))</f>
        <v>#REF!</v>
      </c>
      <c r="F92" s="328" t="s">
        <v>387</v>
      </c>
      <c r="G92" s="22" t="e">
        <f>IF(B92="I",IF(C92="LABOR",VLOOKUP(D92,#REF!,3,FALSE),IF(C92="SINAPI",VLOOKUP(D92,#REF!,3,FALSE),IF(C92="COTAÇÃO",VLOOKUP(D92,#REF!,3,FALSE)))),IF(C92="LABOR",VLOOKUP(D92,#REF!,6,FALSE),IF(C92="SINAPI",VLOOKUP(D92,#REF!,3,FALSE),"outro")))</f>
        <v>#REF!</v>
      </c>
      <c r="H92" s="23">
        <v>1</v>
      </c>
      <c r="I92" s="24" t="e">
        <f>IF(B92="I",IF(F92="MO",IF(C92="LABOR",ROUND(VLOOKUP(D92,#REF!,4,FALSE)/(1+#REF!),2),IF(C92="SINAPI",ROUND(VLOOKUP(D92,#REF!,5,FALSE)/(1+#REF!),2),"outro")),IF(C92="LABOR",VLOOKUP(D92,#REF!,4,FALSE),IF(C92="SINAPI",VLOOKUP(D92,#REF!,5,FALSE),IF(C92="COTAÇÃO",VLOOKUP(D92,#REF!,14,FALSE))))),IF(C92="SINAPI",IF(F92="MO",ROUND(VLOOKUP(D92,#REF!,4,FALSE)/(1+#REF!),2),VLOOKUP(D92,#REF!,4,FALSE)),"outro"))</f>
        <v>#REF!</v>
      </c>
      <c r="J92" s="24" t="e">
        <f t="shared" si="6"/>
        <v>#REF!</v>
      </c>
    </row>
    <row r="93" spans="1:12">
      <c r="A93" s="320"/>
      <c r="B93" s="13" t="s">
        <v>386</v>
      </c>
      <c r="C93" s="328" t="s">
        <v>382</v>
      </c>
      <c r="D93" s="22">
        <v>37371</v>
      </c>
      <c r="E93" s="21" t="e">
        <f>IF(B93="I",IF(C93="LABOR",VLOOKUP(D93,#REF!,2,FALSE),IF(C93="SINAPI",VLOOKUP(D93,#REF!,2,FALSE),IF(C93="COTAÇÃO",VLOOKUP(D93,#REF!,2,FALSE)))),IF(C93="LABOR",VLOOKUP(D93,#REF!,5,FALSE),IF(C93="SINAPI",VLOOKUP(D93,#REF!,2,FALSE),"outro")))</f>
        <v>#REF!</v>
      </c>
      <c r="F93" s="328" t="s">
        <v>387</v>
      </c>
      <c r="G93" s="22" t="e">
        <f>IF(B93="I",IF(C93="LABOR",VLOOKUP(D93,#REF!,3,FALSE),IF(C93="SINAPI",VLOOKUP(D93,#REF!,3,FALSE),IF(C93="COTAÇÃO",VLOOKUP(D93,#REF!,3,FALSE)))),IF(C93="LABOR",VLOOKUP(D93,#REF!,6,FALSE),IF(C93="SINAPI",VLOOKUP(D93,#REF!,3,FALSE),"outro")))</f>
        <v>#REF!</v>
      </c>
      <c r="H93" s="23">
        <v>1</v>
      </c>
      <c r="I93" s="24" t="e">
        <f>IF(B93="I",IF(F93="MO",IF(C93="LABOR",ROUND(VLOOKUP(D93,#REF!,4,FALSE)/(1+#REF!),2),IF(C93="SINAPI",ROUND(VLOOKUP(D93,#REF!,5,FALSE)/(1+#REF!),2),"outro")),IF(C93="LABOR",VLOOKUP(D93,#REF!,4,FALSE),IF(C93="SINAPI",VLOOKUP(D93,#REF!,5,FALSE),IF(C93="COTAÇÃO",VLOOKUP(D93,#REF!,14,FALSE))))),IF(C93="SINAPI",IF(F93="MO",ROUND(VLOOKUP(D93,#REF!,4,FALSE)/(1+#REF!),2),VLOOKUP(D93,#REF!,4,FALSE)),"outro"))</f>
        <v>#REF!</v>
      </c>
      <c r="J93" s="24" t="e">
        <f t="shared" si="6"/>
        <v>#REF!</v>
      </c>
    </row>
    <row r="94" spans="1:12">
      <c r="A94" s="320"/>
      <c r="B94" s="13" t="s">
        <v>386</v>
      </c>
      <c r="C94" s="328" t="s">
        <v>382</v>
      </c>
      <c r="D94" s="22">
        <v>37372</v>
      </c>
      <c r="E94" s="21" t="e">
        <f>IF(B94="I",IF(C94="LABOR",VLOOKUP(D94,#REF!,2,FALSE),IF(C94="SINAPI",VLOOKUP(D94,#REF!,2,FALSE),IF(C94="COTAÇÃO",VLOOKUP(D94,#REF!,2,FALSE)))),IF(C94="LABOR",VLOOKUP(D94,#REF!,5,FALSE),IF(C94="SINAPI",VLOOKUP(D94,#REF!,2,FALSE),"outro")))</f>
        <v>#REF!</v>
      </c>
      <c r="F94" s="328" t="s">
        <v>387</v>
      </c>
      <c r="G94" s="22" t="e">
        <f>IF(B94="I",IF(C94="LABOR",VLOOKUP(D94,#REF!,3,FALSE),IF(C94="SINAPI",VLOOKUP(D94,#REF!,3,FALSE),IF(C94="COTAÇÃO",VLOOKUP(D94,#REF!,3,FALSE)))),IF(C94="LABOR",VLOOKUP(D94,#REF!,6,FALSE),IF(C94="SINAPI",VLOOKUP(D94,#REF!,3,FALSE),"outro")))</f>
        <v>#REF!</v>
      </c>
      <c r="H94" s="23">
        <v>1</v>
      </c>
      <c r="I94" s="24" t="e">
        <f>IF(B94="I",IF(F94="MO",IF(C94="LABOR",ROUND(VLOOKUP(D94,#REF!,4,FALSE)/(1+#REF!),2),IF(C94="SINAPI",ROUND(VLOOKUP(D94,#REF!,5,FALSE)/(1+#REF!),2),"outro")),IF(C94="LABOR",VLOOKUP(D94,#REF!,4,FALSE),IF(C94="SINAPI",VLOOKUP(D94,#REF!,5,FALSE),IF(C94="COTAÇÃO",VLOOKUP(D94,#REF!,14,FALSE))))),IF(C94="SINAPI",IF(F94="MO",ROUND(VLOOKUP(D94,#REF!,4,FALSE)/(1+#REF!),2),VLOOKUP(D94,#REF!,4,FALSE)),"outro"))</f>
        <v>#REF!</v>
      </c>
      <c r="J94" s="24" t="e">
        <f t="shared" si="6"/>
        <v>#REF!</v>
      </c>
    </row>
    <row r="95" spans="1:12">
      <c r="A95" s="320"/>
      <c r="B95" s="13" t="s">
        <v>386</v>
      </c>
      <c r="C95" s="328" t="s">
        <v>382</v>
      </c>
      <c r="D95" s="22">
        <v>37373</v>
      </c>
      <c r="E95" s="21" t="e">
        <f>IF(B95="I",IF(C95="LABOR",VLOOKUP(D95,#REF!,2,FALSE),IF(C95="SINAPI",VLOOKUP(D95,#REF!,2,FALSE),IF(C95="COTAÇÃO",VLOOKUP(D95,#REF!,2,FALSE)))),IF(C95="LABOR",VLOOKUP(D95,#REF!,5,FALSE),IF(C95="SINAPI",VLOOKUP(D95,#REF!,2,FALSE),"outro")))</f>
        <v>#REF!</v>
      </c>
      <c r="F95" s="328" t="s">
        <v>387</v>
      </c>
      <c r="G95" s="22" t="e">
        <f>IF(B95="I",IF(C95="LABOR",VLOOKUP(D95,#REF!,3,FALSE),IF(C95="SINAPI",VLOOKUP(D95,#REF!,3,FALSE),IF(C95="COTAÇÃO",VLOOKUP(D95,#REF!,3,FALSE)))),IF(C95="LABOR",VLOOKUP(D95,#REF!,6,FALSE),IF(C95="SINAPI",VLOOKUP(D95,#REF!,3,FALSE),"outro")))</f>
        <v>#REF!</v>
      </c>
      <c r="H95" s="23">
        <v>1</v>
      </c>
      <c r="I95" s="24" t="e">
        <f>IF(B95="I",IF(F95="MO",IF(C95="LABOR",ROUND(VLOOKUP(D95,#REF!,4,FALSE)/(1+#REF!),2),IF(C95="SINAPI",ROUND(VLOOKUP(D95,#REF!,5,FALSE)/(1+#REF!),2),"outro")),IF(C95="LABOR",VLOOKUP(D95,#REF!,4,FALSE),IF(C95="SINAPI",VLOOKUP(D95,#REF!,5,FALSE),IF(C95="COTAÇÃO",VLOOKUP(D95,#REF!,14,FALSE))))),IF(C95="SINAPI",IF(F95="MO",ROUND(VLOOKUP(D95,#REF!,4,FALSE)/(1+#REF!),2),VLOOKUP(D95,#REF!,4,FALSE)),"outro"))</f>
        <v>#REF!</v>
      </c>
      <c r="J95" s="24" t="e">
        <f t="shared" si="6"/>
        <v>#REF!</v>
      </c>
    </row>
    <row r="96" spans="1:12">
      <c r="A96" s="321"/>
      <c r="B96" s="322"/>
      <c r="C96" s="4"/>
      <c r="D96" s="4"/>
      <c r="E96" s="5"/>
      <c r="F96" s="4"/>
      <c r="G96" s="5"/>
      <c r="H96" s="5"/>
      <c r="I96" s="5"/>
      <c r="J96" s="6"/>
    </row>
    <row r="97" spans="1:12" ht="25.5">
      <c r="A97" s="501" t="s">
        <v>7</v>
      </c>
      <c r="B97" s="501"/>
      <c r="C97" s="501" t="s">
        <v>8</v>
      </c>
      <c r="D97" s="501"/>
      <c r="E97" s="333" t="s">
        <v>9</v>
      </c>
      <c r="F97" s="8" t="s">
        <v>1</v>
      </c>
      <c r="G97" s="9"/>
      <c r="H97" s="10"/>
      <c r="I97" s="11"/>
      <c r="J97" s="12" t="s">
        <v>311</v>
      </c>
    </row>
    <row r="98" spans="1:12" s="1" customFormat="1">
      <c r="A98" s="319" t="str">
        <f>CONCATENATE($M$1,"-")</f>
        <v>MO-</v>
      </c>
      <c r="B98" s="323">
        <f>COUNTIF(B$1:B97,"&gt;0")+1</f>
        <v>10</v>
      </c>
      <c r="C98" s="13" t="s">
        <v>382</v>
      </c>
      <c r="D98" s="13">
        <v>88245</v>
      </c>
      <c r="E98" s="14" t="e">
        <f>IF(C98="LABOR",VLOOKUP(D98,#REF!,5,FALSE),IF(C98="SINAPI",VLOOKUP(D98,#REF!,2,FALSE),"outro"))</f>
        <v>#REF!</v>
      </c>
      <c r="F98" s="15" t="e">
        <f>IF(C98="LABOR",VLOOKUP(D98,#REF!,6,FALSE),IF(C98="SINAPI",VLOOKUP(D98,#REF!,3,FALSE),"outro"))</f>
        <v>#REF!</v>
      </c>
      <c r="G98" s="16"/>
      <c r="H98" s="17"/>
      <c r="I98" s="18"/>
      <c r="J98" s="211" t="e">
        <f>((SUMIF(F100:F106,"MO",J100:J106)*(1+$G$3)+(SUM(J100:J106)-SUMIF(F100:F106,"MO",J100:J106)))*(1+$H$3))</f>
        <v>#REF!</v>
      </c>
      <c r="L98" s="334"/>
    </row>
    <row r="99" spans="1:12">
      <c r="A99" s="324"/>
      <c r="B99" s="331" t="s">
        <v>0</v>
      </c>
      <c r="C99" s="19" t="s">
        <v>5</v>
      </c>
      <c r="D99" s="19" t="s">
        <v>6</v>
      </c>
      <c r="E99" s="19" t="s">
        <v>74</v>
      </c>
      <c r="F99" s="19" t="s">
        <v>0</v>
      </c>
      <c r="G99" s="20" t="s">
        <v>1</v>
      </c>
      <c r="H99" s="20" t="s">
        <v>2</v>
      </c>
      <c r="I99" s="20" t="s">
        <v>3</v>
      </c>
      <c r="J99" s="19" t="s">
        <v>4</v>
      </c>
    </row>
    <row r="100" spans="1:12">
      <c r="A100" s="320"/>
      <c r="B100" s="13" t="s">
        <v>385</v>
      </c>
      <c r="C100" s="328" t="s">
        <v>382</v>
      </c>
      <c r="D100" s="22">
        <v>88236</v>
      </c>
      <c r="E100" s="21" t="e">
        <f>IF(B100="I",IF(C100="LABOR",VLOOKUP(D100,#REF!,2,FALSE),IF(C100="SINAPI",VLOOKUP(D100,#REF!,2,FALSE),IF(C100="COTAÇÃO",VLOOKUP(D100,#REF!,2,FALSE)))),IF(C100="LABOR",VLOOKUP(D100,#REF!,5,FALSE),IF(C100="SINAPI",VLOOKUP(D100,#REF!,2,FALSE),"outro")))</f>
        <v>#REF!</v>
      </c>
      <c r="F100" s="328" t="s">
        <v>387</v>
      </c>
      <c r="G100" s="22" t="e">
        <f>IF(B100="I",IF(C100="LABOR",VLOOKUP(D100,#REF!,3,FALSE),IF(C100="SINAPI",VLOOKUP(D100,#REF!,3,FALSE),IF(C100="COTAÇÃO",VLOOKUP(D100,#REF!,3,FALSE)))),IF(C100="LABOR",VLOOKUP(D100,#REF!,6,FALSE),IF(C100="SINAPI",VLOOKUP(D100,#REF!,3,FALSE),"outro")))</f>
        <v>#REF!</v>
      </c>
      <c r="H100" s="23">
        <v>1</v>
      </c>
      <c r="I100" s="24">
        <v>0.34</v>
      </c>
      <c r="J100" s="24">
        <f t="shared" ref="J100:J106" si="7">ROUND(H100*I100,2)</f>
        <v>0.34</v>
      </c>
    </row>
    <row r="101" spans="1:12">
      <c r="A101" s="320"/>
      <c r="B101" s="13" t="s">
        <v>385</v>
      </c>
      <c r="C101" s="328" t="s">
        <v>382</v>
      </c>
      <c r="D101" s="22">
        <v>88237</v>
      </c>
      <c r="E101" s="21" t="e">
        <f>IF(B101="I",IF(C101="LABOR",VLOOKUP(D101,#REF!,2,FALSE),IF(C101="SINAPI",VLOOKUP(D101,#REF!,2,FALSE),IF(C101="COTAÇÃO",VLOOKUP(D101,#REF!,2,FALSE)))),IF(C101="LABOR",VLOOKUP(D101,#REF!,5,FALSE),IF(C101="SINAPI",VLOOKUP(D101,#REF!,2,FALSE),"outro")))</f>
        <v>#REF!</v>
      </c>
      <c r="F101" s="328" t="s">
        <v>387</v>
      </c>
      <c r="G101" s="22" t="e">
        <f>IF(B101="I",IF(C101="LABOR",VLOOKUP(D101,#REF!,3,FALSE),IF(C101="SINAPI",VLOOKUP(D101,#REF!,3,FALSE),IF(C101="COTAÇÃO",VLOOKUP(D101,#REF!,3,FALSE)))),IF(C101="LABOR",VLOOKUP(D101,#REF!,6,FALSE),IF(C101="SINAPI",VLOOKUP(D101,#REF!,3,FALSE),"outro")))</f>
        <v>#REF!</v>
      </c>
      <c r="H101" s="23">
        <v>1</v>
      </c>
      <c r="I101" s="24" t="e">
        <f>IF(B101="I",IF(F101="MO",IF(C101="LABOR",ROUND(VLOOKUP(D101,#REF!,4,FALSE)/(1+#REF!),2),IF(C101="SINAPI",ROUND(VLOOKUP(D101,#REF!,5,FALSE)/(1+#REF!),2),"outro")),IF(C101="LABOR",VLOOKUP(D101,#REF!,4,FALSE),IF(C101="SINAPI",VLOOKUP(D101,#REF!,5,FALSE),IF(C101="COTAÇÃO",VLOOKUP(D101,#REF!,14,FALSE))))),IF(C101="SINAPI",IF(F101="MO",ROUND(VLOOKUP(D101,#REF!,4,FALSE)/(1+#REF!),2),VLOOKUP(D101,#REF!,4,FALSE)),"outro"))</f>
        <v>#REF!</v>
      </c>
      <c r="J101" s="24" t="e">
        <f t="shared" si="7"/>
        <v>#REF!</v>
      </c>
    </row>
    <row r="102" spans="1:12">
      <c r="A102" s="320"/>
      <c r="B102" s="13" t="s">
        <v>386</v>
      </c>
      <c r="C102" s="328" t="s">
        <v>382</v>
      </c>
      <c r="D102" s="22">
        <v>378</v>
      </c>
      <c r="E102" s="21" t="e">
        <f>IF(B102="I",IF(C102="LABOR",VLOOKUP(D102,#REF!,2,FALSE),IF(C102="SINAPI",VLOOKUP(D102,#REF!,2,FALSE),IF(C102="COTAÇÃO",VLOOKUP(D102,#REF!,2,FALSE)))),IF(C102="LABOR",VLOOKUP(D102,#REF!,5,FALSE),IF(C102="SINAPI",VLOOKUP(D102,#REF!,2,FALSE),"outro")))</f>
        <v>#REF!</v>
      </c>
      <c r="F102" s="22" t="s">
        <v>10</v>
      </c>
      <c r="G102" s="22" t="e">
        <f>IF(B102="I",IF(C102="LABOR",VLOOKUP(D102,#REF!,3,FALSE),IF(C102="SINAPI",VLOOKUP(D102,#REF!,3,FALSE),IF(C102="COTAÇÃO",VLOOKUP(D102,#REF!,3,FALSE)))),IF(C102="LABOR",VLOOKUP(D102,#REF!,6,FALSE),IF(C102="SINAPI",VLOOKUP(D102,#REF!,3,FALSE),"outro")))</f>
        <v>#REF!</v>
      </c>
      <c r="H102" s="23">
        <v>1</v>
      </c>
      <c r="I102" s="24" t="e">
        <f>IF(B102="I",IF(F102="MO",IF(C102="LABOR",ROUND(VLOOKUP(D102,#REF!,4,FALSE)/(1+#REF!),2),IF(C102="SINAPI",ROUND(VLOOKUP(D102,#REF!,5,FALSE)/(1+#REF!),2),"outro")),IF(C102="LABOR",VLOOKUP(D102,#REF!,4,FALSE),IF(C102="SINAPI",VLOOKUP(D102,#REF!,5,FALSE),IF(C102="COTAÇÃO",VLOOKUP(D102,#REF!,14,FALSE))))),IF(C102="SINAPI",IF(F102="MO",ROUND(VLOOKUP(D102,#REF!,4,FALSE)/(1+#REF!),2),VLOOKUP(D102,#REF!,4,FALSE)),"outro"))</f>
        <v>#REF!</v>
      </c>
      <c r="J102" s="24" t="e">
        <f t="shared" si="7"/>
        <v>#REF!</v>
      </c>
    </row>
    <row r="103" spans="1:12">
      <c r="A103" s="320"/>
      <c r="B103" s="13" t="s">
        <v>386</v>
      </c>
      <c r="C103" s="328" t="s">
        <v>382</v>
      </c>
      <c r="D103" s="22">
        <v>37370</v>
      </c>
      <c r="E103" s="21" t="e">
        <f>IF(B103="I",IF(C103="LABOR",VLOOKUP(D103,#REF!,2,FALSE),IF(C103="SINAPI",VLOOKUP(D103,#REF!,2,FALSE),IF(C103="COTAÇÃO",VLOOKUP(D103,#REF!,2,FALSE)))),IF(C103="LABOR",VLOOKUP(D103,#REF!,5,FALSE),IF(C103="SINAPI",VLOOKUP(D103,#REF!,2,FALSE),"outro")))</f>
        <v>#REF!</v>
      </c>
      <c r="F103" s="328" t="s">
        <v>387</v>
      </c>
      <c r="G103" s="22" t="e">
        <f>IF(B103="I",IF(C103="LABOR",VLOOKUP(D103,#REF!,3,FALSE),IF(C103="SINAPI",VLOOKUP(D103,#REF!,3,FALSE),IF(C103="COTAÇÃO",VLOOKUP(D103,#REF!,3,FALSE)))),IF(C103="LABOR",VLOOKUP(D103,#REF!,6,FALSE),IF(C103="SINAPI",VLOOKUP(D103,#REF!,3,FALSE),"outro")))</f>
        <v>#REF!</v>
      </c>
      <c r="H103" s="23">
        <v>1</v>
      </c>
      <c r="I103" s="24" t="e">
        <f>IF(B103="I",IF(F103="MO",IF(C103="LABOR",ROUND(VLOOKUP(D103,#REF!,4,FALSE)/(1+#REF!),2),IF(C103="SINAPI",ROUND(VLOOKUP(D103,#REF!,5,FALSE)/(1+#REF!),2),"outro")),IF(C103="LABOR",VLOOKUP(D103,#REF!,4,FALSE),IF(C103="SINAPI",VLOOKUP(D103,#REF!,5,FALSE),IF(C103="COTAÇÃO",VLOOKUP(D103,#REF!,14,FALSE))))),IF(C103="SINAPI",IF(F103="MO",ROUND(VLOOKUP(D103,#REF!,4,FALSE)/(1+#REF!),2),VLOOKUP(D103,#REF!,4,FALSE)),"outro"))</f>
        <v>#REF!</v>
      </c>
      <c r="J103" s="24" t="e">
        <f t="shared" si="7"/>
        <v>#REF!</v>
      </c>
    </row>
    <row r="104" spans="1:12">
      <c r="A104" s="320"/>
      <c r="B104" s="13" t="s">
        <v>386</v>
      </c>
      <c r="C104" s="328" t="s">
        <v>382</v>
      </c>
      <c r="D104" s="22">
        <v>37371</v>
      </c>
      <c r="E104" s="21" t="e">
        <f>IF(B104="I",IF(C104="LABOR",VLOOKUP(D104,#REF!,2,FALSE),IF(C104="SINAPI",VLOOKUP(D104,#REF!,2,FALSE),IF(C104="COTAÇÃO",VLOOKUP(D104,#REF!,2,FALSE)))),IF(C104="LABOR",VLOOKUP(D104,#REF!,5,FALSE),IF(C104="SINAPI",VLOOKUP(D104,#REF!,2,FALSE),"outro")))</f>
        <v>#REF!</v>
      </c>
      <c r="F104" s="328" t="s">
        <v>387</v>
      </c>
      <c r="G104" s="22" t="e">
        <f>IF(B104="I",IF(C104="LABOR",VLOOKUP(D104,#REF!,3,FALSE),IF(C104="SINAPI",VLOOKUP(D104,#REF!,3,FALSE),IF(C104="COTAÇÃO",VLOOKUP(D104,#REF!,3,FALSE)))),IF(C104="LABOR",VLOOKUP(D104,#REF!,6,FALSE),IF(C104="SINAPI",VLOOKUP(D104,#REF!,3,FALSE),"outro")))</f>
        <v>#REF!</v>
      </c>
      <c r="H104" s="23">
        <v>1</v>
      </c>
      <c r="I104" s="24" t="e">
        <f>IF(B104="I",IF(F104="MO",IF(C104="LABOR",ROUND(VLOOKUP(D104,#REF!,4,FALSE)/(1+#REF!),2),IF(C104="SINAPI",ROUND(VLOOKUP(D104,#REF!,5,FALSE)/(1+#REF!),2),"outro")),IF(C104="LABOR",VLOOKUP(D104,#REF!,4,FALSE),IF(C104="SINAPI",VLOOKUP(D104,#REF!,5,FALSE),IF(C104="COTAÇÃO",VLOOKUP(D104,#REF!,14,FALSE))))),IF(C104="SINAPI",IF(F104="MO",ROUND(VLOOKUP(D104,#REF!,4,FALSE)/(1+#REF!),2),VLOOKUP(D104,#REF!,4,FALSE)),"outro"))</f>
        <v>#REF!</v>
      </c>
      <c r="J104" s="24" t="e">
        <f t="shared" si="7"/>
        <v>#REF!</v>
      </c>
    </row>
    <row r="105" spans="1:12">
      <c r="A105" s="320"/>
      <c r="B105" s="13" t="s">
        <v>386</v>
      </c>
      <c r="C105" s="328" t="s">
        <v>382</v>
      </c>
      <c r="D105" s="22">
        <v>37372</v>
      </c>
      <c r="E105" s="21" t="e">
        <f>IF(B105="I",IF(C105="LABOR",VLOOKUP(D105,#REF!,2,FALSE),IF(C105="SINAPI",VLOOKUP(D105,#REF!,2,FALSE),IF(C105="COTAÇÃO",VLOOKUP(D105,#REF!,2,FALSE)))),IF(C105="LABOR",VLOOKUP(D105,#REF!,5,FALSE),IF(C105="SINAPI",VLOOKUP(D105,#REF!,2,FALSE),"outro")))</f>
        <v>#REF!</v>
      </c>
      <c r="F105" s="328" t="s">
        <v>387</v>
      </c>
      <c r="G105" s="22" t="e">
        <f>IF(B105="I",IF(C105="LABOR",VLOOKUP(D105,#REF!,3,FALSE),IF(C105="SINAPI",VLOOKUP(D105,#REF!,3,FALSE),IF(C105="COTAÇÃO",VLOOKUP(D105,#REF!,3,FALSE)))),IF(C105="LABOR",VLOOKUP(D105,#REF!,6,FALSE),IF(C105="SINAPI",VLOOKUP(D105,#REF!,3,FALSE),"outro")))</f>
        <v>#REF!</v>
      </c>
      <c r="H105" s="23">
        <v>1</v>
      </c>
      <c r="I105" s="24" t="e">
        <f>IF(B105="I",IF(F105="MO",IF(C105="LABOR",ROUND(VLOOKUP(D105,#REF!,4,FALSE)/(1+#REF!),2),IF(C105="SINAPI",ROUND(VLOOKUP(D105,#REF!,5,FALSE)/(1+#REF!),2),"outro")),IF(C105="LABOR",VLOOKUP(D105,#REF!,4,FALSE),IF(C105="SINAPI",VLOOKUP(D105,#REF!,5,FALSE),IF(C105="COTAÇÃO",VLOOKUP(D105,#REF!,14,FALSE))))),IF(C105="SINAPI",IF(F105="MO",ROUND(VLOOKUP(D105,#REF!,4,FALSE)/(1+#REF!),2),VLOOKUP(D105,#REF!,4,FALSE)),"outro"))</f>
        <v>#REF!</v>
      </c>
      <c r="J105" s="24" t="e">
        <f t="shared" si="7"/>
        <v>#REF!</v>
      </c>
    </row>
    <row r="106" spans="1:12">
      <c r="A106" s="320"/>
      <c r="B106" s="13" t="s">
        <v>386</v>
      </c>
      <c r="C106" s="328" t="s">
        <v>382</v>
      </c>
      <c r="D106" s="22">
        <v>37373</v>
      </c>
      <c r="E106" s="21" t="e">
        <f>IF(B106="I",IF(C106="LABOR",VLOOKUP(D106,#REF!,2,FALSE),IF(C106="SINAPI",VLOOKUP(D106,#REF!,2,FALSE),IF(C106="COTAÇÃO",VLOOKUP(D106,#REF!,2,FALSE)))),IF(C106="LABOR",VLOOKUP(D106,#REF!,5,FALSE),IF(C106="SINAPI",VLOOKUP(D106,#REF!,2,FALSE),"outro")))</f>
        <v>#REF!</v>
      </c>
      <c r="F106" s="328" t="s">
        <v>387</v>
      </c>
      <c r="G106" s="22" t="e">
        <f>IF(B106="I",IF(C106="LABOR",VLOOKUP(D106,#REF!,3,FALSE),IF(C106="SINAPI",VLOOKUP(D106,#REF!,3,FALSE),IF(C106="COTAÇÃO",VLOOKUP(D106,#REF!,3,FALSE)))),IF(C106="LABOR",VLOOKUP(D106,#REF!,6,FALSE),IF(C106="SINAPI",VLOOKUP(D106,#REF!,3,FALSE),"outro")))</f>
        <v>#REF!</v>
      </c>
      <c r="H106" s="23">
        <v>1</v>
      </c>
      <c r="I106" s="24" t="e">
        <f>IF(B106="I",IF(F106="MO",IF(C106="LABOR",ROUND(VLOOKUP(D106,#REF!,4,FALSE)/(1+#REF!),2),IF(C106="SINAPI",ROUND(VLOOKUP(D106,#REF!,5,FALSE)/(1+#REF!),2),"outro")),IF(C106="LABOR",VLOOKUP(D106,#REF!,4,FALSE),IF(C106="SINAPI",VLOOKUP(D106,#REF!,5,FALSE),IF(C106="COTAÇÃO",VLOOKUP(D106,#REF!,14,FALSE))))),IF(C106="SINAPI",IF(F106="MO",ROUND(VLOOKUP(D106,#REF!,4,FALSE)/(1+#REF!),2),VLOOKUP(D106,#REF!,4,FALSE)),"outro"))</f>
        <v>#REF!</v>
      </c>
      <c r="J106" s="24" t="e">
        <f t="shared" si="7"/>
        <v>#REF!</v>
      </c>
    </row>
    <row r="107" spans="1:12">
      <c r="A107" s="321"/>
      <c r="B107" s="322"/>
      <c r="C107" s="4"/>
      <c r="D107" s="4"/>
      <c r="E107" s="5"/>
      <c r="F107" s="4"/>
      <c r="G107" s="5"/>
      <c r="H107" s="5"/>
      <c r="I107" s="5"/>
      <c r="J107" s="6"/>
    </row>
    <row r="108" spans="1:12" ht="25.5">
      <c r="A108" s="501" t="s">
        <v>7</v>
      </c>
      <c r="B108" s="501"/>
      <c r="C108" s="501" t="s">
        <v>8</v>
      </c>
      <c r="D108" s="501"/>
      <c r="E108" s="333" t="s">
        <v>9</v>
      </c>
      <c r="F108" s="8" t="s">
        <v>1</v>
      </c>
      <c r="G108" s="9"/>
      <c r="H108" s="10"/>
      <c r="I108" s="11"/>
      <c r="J108" s="12" t="s">
        <v>311</v>
      </c>
    </row>
    <row r="109" spans="1:12" s="1" customFormat="1">
      <c r="A109" s="319" t="str">
        <f>CONCATENATE($M$1,"-")</f>
        <v>MO-</v>
      </c>
      <c r="B109" s="323">
        <f>COUNTIF(B$1:B108,"&gt;0")+1</f>
        <v>11</v>
      </c>
      <c r="C109" s="13" t="s">
        <v>382</v>
      </c>
      <c r="D109" s="13">
        <v>88246</v>
      </c>
      <c r="E109" s="14" t="e">
        <f>IF(C109="LABOR",VLOOKUP(D109,#REF!,5,FALSE),IF(C109="SINAPI",VLOOKUP(D109,#REF!,2,FALSE),"outro"))</f>
        <v>#REF!</v>
      </c>
      <c r="F109" s="15" t="e">
        <f>IF(C109="LABOR",VLOOKUP(D109,#REF!,6,FALSE),IF(C109="SINAPI",VLOOKUP(D109,#REF!,3,FALSE),"outro"))</f>
        <v>#REF!</v>
      </c>
      <c r="G109" s="16"/>
      <c r="H109" s="17"/>
      <c r="I109" s="18"/>
      <c r="J109" s="332" t="e">
        <f>((SUMIF(F111:F117,"MO",J111:J117)*(1+$G$3)+(SUM(J111:J117)-SUMIF(F111:F117,"MO",J111:J117)))*(1+$H$3))</f>
        <v>#REF!</v>
      </c>
      <c r="L109" s="334"/>
    </row>
    <row r="110" spans="1:12">
      <c r="A110" s="324"/>
      <c r="B110" s="331" t="s">
        <v>0</v>
      </c>
      <c r="C110" s="19" t="s">
        <v>5</v>
      </c>
      <c r="D110" s="19" t="s">
        <v>6</v>
      </c>
      <c r="E110" s="19" t="s">
        <v>74</v>
      </c>
      <c r="F110" s="19" t="s">
        <v>0</v>
      </c>
      <c r="G110" s="20" t="s">
        <v>1</v>
      </c>
      <c r="H110" s="20" t="s">
        <v>2</v>
      </c>
      <c r="I110" s="20" t="s">
        <v>3</v>
      </c>
      <c r="J110" s="19" t="s">
        <v>4</v>
      </c>
    </row>
    <row r="111" spans="1:12">
      <c r="A111" s="320"/>
      <c r="B111" s="13" t="s">
        <v>385</v>
      </c>
      <c r="C111" s="328" t="s">
        <v>382</v>
      </c>
      <c r="D111" s="22">
        <v>88236</v>
      </c>
      <c r="E111" s="21" t="e">
        <f>IF(B111="I",IF(C111="LABOR",VLOOKUP(D111,#REF!,2,FALSE),IF(C111="SINAPI",VLOOKUP(D111,#REF!,2,FALSE),IF(C111="COTAÇÃO",VLOOKUP(D111,#REF!,2,FALSE)))),IF(C111="LABOR",VLOOKUP(D111,#REF!,5,FALSE),IF(C111="SINAPI",VLOOKUP(D111,#REF!,2,FALSE),"outro")))</f>
        <v>#REF!</v>
      </c>
      <c r="F111" s="328" t="s">
        <v>387</v>
      </c>
      <c r="G111" s="22" t="e">
        <f>IF(B111="I",IF(C111="LABOR",VLOOKUP(D111,#REF!,3,FALSE),IF(C111="SINAPI",VLOOKUP(D111,#REF!,3,FALSE),IF(C111="COTAÇÃO",VLOOKUP(D111,#REF!,3,FALSE)))),IF(C111="LABOR",VLOOKUP(D111,#REF!,6,FALSE),IF(C111="SINAPI",VLOOKUP(D111,#REF!,3,FALSE),"outro")))</f>
        <v>#REF!</v>
      </c>
      <c r="H111" s="23">
        <v>1</v>
      </c>
      <c r="I111" s="24">
        <v>0.34</v>
      </c>
      <c r="J111" s="24">
        <f t="shared" ref="J111:J117" si="8">ROUND(H111*I111,2)</f>
        <v>0.34</v>
      </c>
    </row>
    <row r="112" spans="1:12">
      <c r="A112" s="320"/>
      <c r="B112" s="13" t="s">
        <v>385</v>
      </c>
      <c r="C112" s="328" t="s">
        <v>382</v>
      </c>
      <c r="D112" s="22">
        <v>88237</v>
      </c>
      <c r="E112" s="21" t="e">
        <f>IF(B112="I",IF(C112="LABOR",VLOOKUP(D112,#REF!,2,FALSE),IF(C112="SINAPI",VLOOKUP(D112,#REF!,2,FALSE),IF(C112="COTAÇÃO",VLOOKUP(D112,#REF!,2,FALSE)))),IF(C112="LABOR",VLOOKUP(D112,#REF!,5,FALSE),IF(C112="SINAPI",VLOOKUP(D112,#REF!,2,FALSE),"outro")))</f>
        <v>#REF!</v>
      </c>
      <c r="F112" s="328" t="s">
        <v>387</v>
      </c>
      <c r="G112" s="22" t="e">
        <f>IF(B112="I",IF(C112="LABOR",VLOOKUP(D112,#REF!,3,FALSE),IF(C112="SINAPI",VLOOKUP(D112,#REF!,3,FALSE),IF(C112="COTAÇÃO",VLOOKUP(D112,#REF!,3,FALSE)))),IF(C112="LABOR",VLOOKUP(D112,#REF!,6,FALSE),IF(C112="SINAPI",VLOOKUP(D112,#REF!,3,FALSE),"outro")))</f>
        <v>#REF!</v>
      </c>
      <c r="H112" s="23">
        <v>1</v>
      </c>
      <c r="I112" s="24" t="e">
        <f>IF(B112="I",IF(F112="MO",IF(C112="LABOR",ROUND(VLOOKUP(D112,#REF!,4,FALSE)/(1+#REF!),2),IF(C112="SINAPI",ROUND(VLOOKUP(D112,#REF!,5,FALSE)/(1+#REF!),2),"outro")),IF(C112="LABOR",VLOOKUP(D112,#REF!,4,FALSE),IF(C112="SINAPI",VLOOKUP(D112,#REF!,5,FALSE),IF(C112="COTAÇÃO",VLOOKUP(D112,#REF!,14,FALSE))))),IF(C112="SINAPI",IF(F112="MO",ROUND(VLOOKUP(D112,#REF!,4,FALSE)/(1+#REF!),2),VLOOKUP(D112,#REF!,4,FALSE)),"outro"))</f>
        <v>#REF!</v>
      </c>
      <c r="J112" s="24" t="e">
        <f t="shared" si="8"/>
        <v>#REF!</v>
      </c>
    </row>
    <row r="113" spans="1:12">
      <c r="A113" s="320"/>
      <c r="B113" s="13" t="s">
        <v>386</v>
      </c>
      <c r="C113" s="328" t="s">
        <v>382</v>
      </c>
      <c r="D113" s="22">
        <v>2699</v>
      </c>
      <c r="E113" s="21" t="e">
        <f>IF(B113="I",IF(C113="LABOR",VLOOKUP(D113,#REF!,2,FALSE),IF(C113="SINAPI",VLOOKUP(D113,#REF!,2,FALSE),IF(C113="COTAÇÃO",VLOOKUP(D113,#REF!,2,FALSE)))),IF(C113="LABOR",VLOOKUP(D113,#REF!,5,FALSE),IF(C113="SINAPI",VLOOKUP(D113,#REF!,2,FALSE),"outro")))</f>
        <v>#REF!</v>
      </c>
      <c r="F113" s="22" t="s">
        <v>10</v>
      </c>
      <c r="G113" s="22" t="e">
        <f>IF(B113="I",IF(C113="LABOR",VLOOKUP(D113,#REF!,3,FALSE),IF(C113="SINAPI",VLOOKUP(D113,#REF!,3,FALSE),IF(C113="COTAÇÃO",VLOOKUP(D113,#REF!,3,FALSE)))),IF(C113="LABOR",VLOOKUP(D113,#REF!,6,FALSE),IF(C113="SINAPI",VLOOKUP(D113,#REF!,3,FALSE),"outro")))</f>
        <v>#REF!</v>
      </c>
      <c r="H113" s="23">
        <v>1</v>
      </c>
      <c r="I113" s="24" t="e">
        <f>IF(B113="I",IF(F113="MO",IF(C113="LABOR",ROUND(VLOOKUP(D113,#REF!,4,FALSE)/(1+#REF!),2),IF(C113="SINAPI",ROUND(VLOOKUP(D113,#REF!,5,FALSE)/(1+#REF!),2),"outro")),IF(C113="LABOR",VLOOKUP(D113,#REF!,4,FALSE),IF(C113="SINAPI",VLOOKUP(D113,#REF!,5,FALSE),IF(C113="COTAÇÃO",VLOOKUP(D113,#REF!,14,FALSE))))),IF(C113="SINAPI",IF(F113="MO",ROUND(VLOOKUP(D113,#REF!,4,FALSE)/(1+#REF!),2),VLOOKUP(D113,#REF!,4,FALSE)),"outro"))</f>
        <v>#REF!</v>
      </c>
      <c r="J113" s="24" t="e">
        <f t="shared" si="8"/>
        <v>#REF!</v>
      </c>
    </row>
    <row r="114" spans="1:12">
      <c r="A114" s="320"/>
      <c r="B114" s="13" t="s">
        <v>386</v>
      </c>
      <c r="C114" s="328" t="s">
        <v>382</v>
      </c>
      <c r="D114" s="22">
        <v>37370</v>
      </c>
      <c r="E114" s="21" t="e">
        <f>IF(B114="I",IF(C114="LABOR",VLOOKUP(D114,#REF!,2,FALSE),IF(C114="SINAPI",VLOOKUP(D114,#REF!,2,FALSE),IF(C114="COTAÇÃO",VLOOKUP(D114,#REF!,2,FALSE)))),IF(C114="LABOR",VLOOKUP(D114,#REF!,5,FALSE),IF(C114="SINAPI",VLOOKUP(D114,#REF!,2,FALSE),"outro")))</f>
        <v>#REF!</v>
      </c>
      <c r="F114" s="328" t="s">
        <v>387</v>
      </c>
      <c r="G114" s="22" t="e">
        <f>IF(B114="I",IF(C114="LABOR",VLOOKUP(D114,#REF!,3,FALSE),IF(C114="SINAPI",VLOOKUP(D114,#REF!,3,FALSE),IF(C114="COTAÇÃO",VLOOKUP(D114,#REF!,3,FALSE)))),IF(C114="LABOR",VLOOKUP(D114,#REF!,6,FALSE),IF(C114="SINAPI",VLOOKUP(D114,#REF!,3,FALSE),"outro")))</f>
        <v>#REF!</v>
      </c>
      <c r="H114" s="23">
        <v>1</v>
      </c>
      <c r="I114" s="24" t="e">
        <f>IF(B114="I",IF(F114="MO",IF(C114="LABOR",ROUND(VLOOKUP(D114,#REF!,4,FALSE)/(1+#REF!),2),IF(C114="SINAPI",ROUND(VLOOKUP(D114,#REF!,5,FALSE)/(1+#REF!),2),"outro")),IF(C114="LABOR",VLOOKUP(D114,#REF!,4,FALSE),IF(C114="SINAPI",VLOOKUP(D114,#REF!,5,FALSE),IF(C114="COTAÇÃO",VLOOKUP(D114,#REF!,14,FALSE))))),IF(C114="SINAPI",IF(F114="MO",ROUND(VLOOKUP(D114,#REF!,4,FALSE)/(1+#REF!),2),VLOOKUP(D114,#REF!,4,FALSE)),"outro"))</f>
        <v>#REF!</v>
      </c>
      <c r="J114" s="24" t="e">
        <f t="shared" si="8"/>
        <v>#REF!</v>
      </c>
    </row>
    <row r="115" spans="1:12">
      <c r="A115" s="320"/>
      <c r="B115" s="13" t="s">
        <v>386</v>
      </c>
      <c r="C115" s="328" t="s">
        <v>382</v>
      </c>
      <c r="D115" s="22">
        <v>37371</v>
      </c>
      <c r="E115" s="21" t="e">
        <f>IF(B115="I",IF(C115="LABOR",VLOOKUP(D115,#REF!,2,FALSE),IF(C115="SINAPI",VLOOKUP(D115,#REF!,2,FALSE),IF(C115="COTAÇÃO",VLOOKUP(D115,#REF!,2,FALSE)))),IF(C115="LABOR",VLOOKUP(D115,#REF!,5,FALSE),IF(C115="SINAPI",VLOOKUP(D115,#REF!,2,FALSE),"outro")))</f>
        <v>#REF!</v>
      </c>
      <c r="F115" s="328" t="s">
        <v>387</v>
      </c>
      <c r="G115" s="22" t="e">
        <f>IF(B115="I",IF(C115="LABOR",VLOOKUP(D115,#REF!,3,FALSE),IF(C115="SINAPI",VLOOKUP(D115,#REF!,3,FALSE),IF(C115="COTAÇÃO",VLOOKUP(D115,#REF!,3,FALSE)))),IF(C115="LABOR",VLOOKUP(D115,#REF!,6,FALSE),IF(C115="SINAPI",VLOOKUP(D115,#REF!,3,FALSE),"outro")))</f>
        <v>#REF!</v>
      </c>
      <c r="H115" s="23">
        <v>1</v>
      </c>
      <c r="I115" s="24" t="e">
        <f>IF(B115="I",IF(F115="MO",IF(C115="LABOR",ROUND(VLOOKUP(D115,#REF!,4,FALSE)/(1+#REF!),2),IF(C115="SINAPI",ROUND(VLOOKUP(D115,#REF!,5,FALSE)/(1+#REF!),2),"outro")),IF(C115="LABOR",VLOOKUP(D115,#REF!,4,FALSE),IF(C115="SINAPI",VLOOKUP(D115,#REF!,5,FALSE),IF(C115="COTAÇÃO",VLOOKUP(D115,#REF!,14,FALSE))))),IF(C115="SINAPI",IF(F115="MO",ROUND(VLOOKUP(D115,#REF!,4,FALSE)/(1+#REF!),2),VLOOKUP(D115,#REF!,4,FALSE)),"outro"))</f>
        <v>#REF!</v>
      </c>
      <c r="J115" s="24" t="e">
        <f t="shared" si="8"/>
        <v>#REF!</v>
      </c>
    </row>
    <row r="116" spans="1:12">
      <c r="A116" s="320"/>
      <c r="B116" s="13" t="s">
        <v>386</v>
      </c>
      <c r="C116" s="328" t="s">
        <v>382</v>
      </c>
      <c r="D116" s="22">
        <v>37372</v>
      </c>
      <c r="E116" s="21" t="e">
        <f>IF(B116="I",IF(C116="LABOR",VLOOKUP(D116,#REF!,2,FALSE),IF(C116="SINAPI",VLOOKUP(D116,#REF!,2,FALSE),IF(C116="COTAÇÃO",VLOOKUP(D116,#REF!,2,FALSE)))),IF(C116="LABOR",VLOOKUP(D116,#REF!,5,FALSE),IF(C116="SINAPI",VLOOKUP(D116,#REF!,2,FALSE),"outro")))</f>
        <v>#REF!</v>
      </c>
      <c r="F116" s="328" t="s">
        <v>387</v>
      </c>
      <c r="G116" s="22" t="e">
        <f>IF(B116="I",IF(C116="LABOR",VLOOKUP(D116,#REF!,3,FALSE),IF(C116="SINAPI",VLOOKUP(D116,#REF!,3,FALSE),IF(C116="COTAÇÃO",VLOOKUP(D116,#REF!,3,FALSE)))),IF(C116="LABOR",VLOOKUP(D116,#REF!,6,FALSE),IF(C116="SINAPI",VLOOKUP(D116,#REF!,3,FALSE),"outro")))</f>
        <v>#REF!</v>
      </c>
      <c r="H116" s="23">
        <v>1</v>
      </c>
      <c r="I116" s="24" t="e">
        <f>IF(B116="I",IF(F116="MO",IF(C116="LABOR",ROUND(VLOOKUP(D116,#REF!,4,FALSE)/(1+#REF!),2),IF(C116="SINAPI",ROUND(VLOOKUP(D116,#REF!,5,FALSE)/(1+#REF!),2),"outro")),IF(C116="LABOR",VLOOKUP(D116,#REF!,4,FALSE),IF(C116="SINAPI",VLOOKUP(D116,#REF!,5,FALSE),IF(C116="COTAÇÃO",VLOOKUP(D116,#REF!,14,FALSE))))),IF(C116="SINAPI",IF(F116="MO",ROUND(VLOOKUP(D116,#REF!,4,FALSE)/(1+#REF!),2),VLOOKUP(D116,#REF!,4,FALSE)),"outro"))</f>
        <v>#REF!</v>
      </c>
      <c r="J116" s="24" t="e">
        <f t="shared" si="8"/>
        <v>#REF!</v>
      </c>
    </row>
    <row r="117" spans="1:12">
      <c r="A117" s="320"/>
      <c r="B117" s="13" t="s">
        <v>386</v>
      </c>
      <c r="C117" s="328" t="s">
        <v>382</v>
      </c>
      <c r="D117" s="22">
        <v>37373</v>
      </c>
      <c r="E117" s="21" t="e">
        <f>IF(B117="I",IF(C117="LABOR",VLOOKUP(D117,#REF!,2,FALSE),IF(C117="SINAPI",VLOOKUP(D117,#REF!,2,FALSE),IF(C117="COTAÇÃO",VLOOKUP(D117,#REF!,2,FALSE)))),IF(C117="LABOR",VLOOKUP(D117,#REF!,5,FALSE),IF(C117="SINAPI",VLOOKUP(D117,#REF!,2,FALSE),"outro")))</f>
        <v>#REF!</v>
      </c>
      <c r="F117" s="328" t="s">
        <v>387</v>
      </c>
      <c r="G117" s="22" t="e">
        <f>IF(B117="I",IF(C117="LABOR",VLOOKUP(D117,#REF!,3,FALSE),IF(C117="SINAPI",VLOOKUP(D117,#REF!,3,FALSE),IF(C117="COTAÇÃO",VLOOKUP(D117,#REF!,3,FALSE)))),IF(C117="LABOR",VLOOKUP(D117,#REF!,6,FALSE),IF(C117="SINAPI",VLOOKUP(D117,#REF!,3,FALSE),"outro")))</f>
        <v>#REF!</v>
      </c>
      <c r="H117" s="23">
        <v>1</v>
      </c>
      <c r="I117" s="24" t="e">
        <f>IF(B117="I",IF(F117="MO",IF(C117="LABOR",ROUND(VLOOKUP(D117,#REF!,4,FALSE)/(1+#REF!),2),IF(C117="SINAPI",ROUND(VLOOKUP(D117,#REF!,5,FALSE)/(1+#REF!),2),"outro")),IF(C117="LABOR",VLOOKUP(D117,#REF!,4,FALSE),IF(C117="SINAPI",VLOOKUP(D117,#REF!,5,FALSE),IF(C117="COTAÇÃO",VLOOKUP(D117,#REF!,14,FALSE))))),IF(C117="SINAPI",IF(F117="MO",ROUND(VLOOKUP(D117,#REF!,4,FALSE)/(1+#REF!),2),VLOOKUP(D117,#REF!,4,FALSE)),"outro"))</f>
        <v>#REF!</v>
      </c>
      <c r="J117" s="24" t="e">
        <f t="shared" si="8"/>
        <v>#REF!</v>
      </c>
    </row>
    <row r="118" spans="1:12">
      <c r="A118" s="321"/>
      <c r="B118" s="322"/>
      <c r="C118" s="4"/>
      <c r="D118" s="4"/>
      <c r="E118" s="5"/>
      <c r="F118" s="4"/>
      <c r="G118" s="5"/>
      <c r="H118" s="5"/>
      <c r="I118" s="5"/>
      <c r="J118" s="6"/>
    </row>
    <row r="119" spans="1:12" ht="25.5">
      <c r="A119" s="501" t="s">
        <v>7</v>
      </c>
      <c r="B119" s="501"/>
      <c r="C119" s="501" t="s">
        <v>8</v>
      </c>
      <c r="D119" s="501"/>
      <c r="E119" s="333" t="s">
        <v>9</v>
      </c>
      <c r="F119" s="8" t="s">
        <v>1</v>
      </c>
      <c r="G119" s="9"/>
      <c r="H119" s="10"/>
      <c r="I119" s="11"/>
      <c r="J119" s="12" t="s">
        <v>311</v>
      </c>
    </row>
    <row r="120" spans="1:12" s="1" customFormat="1">
      <c r="A120" s="319" t="str">
        <f>CONCATENATE($M$1,"-")</f>
        <v>MO-</v>
      </c>
      <c r="B120" s="323">
        <f>COUNTIF(B$1:B119,"&gt;0")+1</f>
        <v>12</v>
      </c>
      <c r="C120" s="13" t="s">
        <v>382</v>
      </c>
      <c r="D120" s="13">
        <v>88247</v>
      </c>
      <c r="E120" s="14" t="e">
        <f>IF(C120="LABOR",VLOOKUP(D120,#REF!,5,FALSE),IF(C120="SINAPI",VLOOKUP(D120,#REF!,2,FALSE),"outro"))</f>
        <v>#REF!</v>
      </c>
      <c r="F120" s="15" t="e">
        <f>IF(C120="LABOR",VLOOKUP(D120,#REF!,6,FALSE),IF(C120="SINAPI",VLOOKUP(D120,#REF!,3,FALSE),"outro"))</f>
        <v>#REF!</v>
      </c>
      <c r="G120" s="16"/>
      <c r="H120" s="17"/>
      <c r="I120" s="18"/>
      <c r="J120" s="211" t="e">
        <f>((SUMIF(F122:F128,"MO",J122:J128)*(1+$G$3)+(SUM(J122:J128)-SUMIF(F122:F128,"MO",J122:J128)))*(1+$H$3))</f>
        <v>#REF!</v>
      </c>
      <c r="L120" s="334"/>
    </row>
    <row r="121" spans="1:12">
      <c r="A121" s="324"/>
      <c r="B121" s="331" t="s">
        <v>0</v>
      </c>
      <c r="C121" s="19" t="s">
        <v>5</v>
      </c>
      <c r="D121" s="19" t="s">
        <v>6</v>
      </c>
      <c r="E121" s="19" t="s">
        <v>74</v>
      </c>
      <c r="F121" s="19" t="s">
        <v>0</v>
      </c>
      <c r="G121" s="20" t="s">
        <v>1</v>
      </c>
      <c r="H121" s="20" t="s">
        <v>2</v>
      </c>
      <c r="I121" s="20" t="s">
        <v>3</v>
      </c>
      <c r="J121" s="19" t="s">
        <v>4</v>
      </c>
    </row>
    <row r="122" spans="1:12">
      <c r="A122" s="320"/>
      <c r="B122" s="13" t="s">
        <v>385</v>
      </c>
      <c r="C122" s="328" t="s">
        <v>382</v>
      </c>
      <c r="D122" s="22">
        <v>88236</v>
      </c>
      <c r="E122" s="21" t="e">
        <f>IF(B122="I",IF(C122="LABOR",VLOOKUP(D122,#REF!,2,FALSE),IF(C122="SINAPI",VLOOKUP(D122,#REF!,2,FALSE),IF(C122="COTAÇÃO",VLOOKUP(D122,#REF!,2,FALSE)))),IF(C122="LABOR",VLOOKUP(D122,#REF!,5,FALSE),IF(C122="SINAPI",VLOOKUP(D122,#REF!,2,FALSE),"outro")))</f>
        <v>#REF!</v>
      </c>
      <c r="F122" s="328" t="s">
        <v>387</v>
      </c>
      <c r="G122" s="22" t="e">
        <f>IF(B122="I",IF(C122="LABOR",VLOOKUP(D122,#REF!,3,FALSE),IF(C122="SINAPI",VLOOKUP(D122,#REF!,3,FALSE),IF(C122="COTAÇÃO",VLOOKUP(D122,#REF!,3,FALSE)))),IF(C122="LABOR",VLOOKUP(D122,#REF!,6,FALSE),IF(C122="SINAPI",VLOOKUP(D122,#REF!,3,FALSE),"outro")))</f>
        <v>#REF!</v>
      </c>
      <c r="H122" s="23">
        <v>1</v>
      </c>
      <c r="I122" s="24">
        <v>0.34</v>
      </c>
      <c r="J122" s="24">
        <f t="shared" ref="J122:J128" si="9">ROUND(H122*I122,2)</f>
        <v>0.34</v>
      </c>
    </row>
    <row r="123" spans="1:12">
      <c r="A123" s="320"/>
      <c r="B123" s="13" t="s">
        <v>385</v>
      </c>
      <c r="C123" s="328" t="s">
        <v>382</v>
      </c>
      <c r="D123" s="22">
        <v>88237</v>
      </c>
      <c r="E123" s="21" t="e">
        <f>IF(B123="I",IF(C123="LABOR",VLOOKUP(D123,#REF!,2,FALSE),IF(C123="SINAPI",VLOOKUP(D123,#REF!,2,FALSE),IF(C123="COTAÇÃO",VLOOKUP(D123,#REF!,2,FALSE)))),IF(C123="LABOR",VLOOKUP(D123,#REF!,5,FALSE),IF(C123="SINAPI",VLOOKUP(D123,#REF!,2,FALSE),"outro")))</f>
        <v>#REF!</v>
      </c>
      <c r="F123" s="328" t="s">
        <v>387</v>
      </c>
      <c r="G123" s="22" t="e">
        <f>IF(B123="I",IF(C123="LABOR",VLOOKUP(D123,#REF!,3,FALSE),IF(C123="SINAPI",VLOOKUP(D123,#REF!,3,FALSE),IF(C123="COTAÇÃO",VLOOKUP(D123,#REF!,3,FALSE)))),IF(C123="LABOR",VLOOKUP(D123,#REF!,6,FALSE),IF(C123="SINAPI",VLOOKUP(D123,#REF!,3,FALSE),"outro")))</f>
        <v>#REF!</v>
      </c>
      <c r="H123" s="23">
        <v>1</v>
      </c>
      <c r="I123" s="24" t="e">
        <f>IF(B123="I",IF(F123="MO",IF(C123="LABOR",ROUND(VLOOKUP(D123,#REF!,4,FALSE)/(1+#REF!),2),IF(C123="SINAPI",ROUND(VLOOKUP(D123,#REF!,5,FALSE)/(1+#REF!),2),"outro")),IF(C123="LABOR",VLOOKUP(D123,#REF!,4,FALSE),IF(C123="SINAPI",VLOOKUP(D123,#REF!,5,FALSE),IF(C123="COTAÇÃO",VLOOKUP(D123,#REF!,14,FALSE))))),IF(C123="SINAPI",IF(F123="MO",ROUND(VLOOKUP(D123,#REF!,4,FALSE)/(1+#REF!),2),VLOOKUP(D123,#REF!,4,FALSE)),"outro"))</f>
        <v>#REF!</v>
      </c>
      <c r="J123" s="24" t="e">
        <f t="shared" si="9"/>
        <v>#REF!</v>
      </c>
    </row>
    <row r="124" spans="1:12">
      <c r="A124" s="320"/>
      <c r="B124" s="13" t="s">
        <v>386</v>
      </c>
      <c r="C124" s="328" t="s">
        <v>382</v>
      </c>
      <c r="D124" s="22">
        <v>247</v>
      </c>
      <c r="E124" s="21" t="e">
        <f>IF(B124="I",IF(C124="LABOR",VLOOKUP(D124,#REF!,2,FALSE),IF(C124="SINAPI",VLOOKUP(D124,#REF!,2,FALSE),IF(C124="COTAÇÃO",VLOOKUP(D124,#REF!,2,FALSE)))),IF(C124="LABOR",VLOOKUP(D124,#REF!,5,FALSE),IF(C124="SINAPI",VLOOKUP(D124,#REF!,2,FALSE),"outro")))</f>
        <v>#REF!</v>
      </c>
      <c r="F124" s="22" t="s">
        <v>10</v>
      </c>
      <c r="G124" s="22" t="e">
        <f>IF(B124="I",IF(C124="LABOR",VLOOKUP(D124,#REF!,3,FALSE),IF(C124="SINAPI",VLOOKUP(D124,#REF!,3,FALSE),IF(C124="COTAÇÃO",VLOOKUP(D124,#REF!,3,FALSE)))),IF(C124="LABOR",VLOOKUP(D124,#REF!,6,FALSE),IF(C124="SINAPI",VLOOKUP(D124,#REF!,3,FALSE),"outro")))</f>
        <v>#REF!</v>
      </c>
      <c r="H124" s="23">
        <v>1</v>
      </c>
      <c r="I124" s="24" t="e">
        <f>IF(B124="I",IF(F124="MO",IF(C124="LABOR",ROUND(VLOOKUP(D124,#REF!,4,FALSE)/(1+#REF!),2),IF(C124="SINAPI",ROUND(VLOOKUP(D124,#REF!,5,FALSE)/(1+#REF!),2),"outro")),IF(C124="LABOR",VLOOKUP(D124,#REF!,4,FALSE),IF(C124="SINAPI",VLOOKUP(D124,#REF!,5,FALSE),IF(C124="COTAÇÃO",VLOOKUP(D124,#REF!,14,FALSE))))),IF(C124="SINAPI",IF(F124="MO",ROUND(VLOOKUP(D124,#REF!,4,FALSE)/(1+#REF!),2),VLOOKUP(D124,#REF!,4,FALSE)),"outro"))</f>
        <v>#REF!</v>
      </c>
      <c r="J124" s="24" t="e">
        <f t="shared" si="9"/>
        <v>#REF!</v>
      </c>
    </row>
    <row r="125" spans="1:12">
      <c r="A125" s="320"/>
      <c r="B125" s="13" t="s">
        <v>386</v>
      </c>
      <c r="C125" s="328" t="s">
        <v>382</v>
      </c>
      <c r="D125" s="22">
        <v>37370</v>
      </c>
      <c r="E125" s="21" t="e">
        <f>IF(B125="I",IF(C125="LABOR",VLOOKUP(D125,#REF!,2,FALSE),IF(C125="SINAPI",VLOOKUP(D125,#REF!,2,FALSE),IF(C125="COTAÇÃO",VLOOKUP(D125,#REF!,2,FALSE)))),IF(C125="LABOR",VLOOKUP(D125,#REF!,5,FALSE),IF(C125="SINAPI",VLOOKUP(D125,#REF!,2,FALSE),"outro")))</f>
        <v>#REF!</v>
      </c>
      <c r="F125" s="328" t="s">
        <v>387</v>
      </c>
      <c r="G125" s="22" t="e">
        <f>IF(B125="I",IF(C125="LABOR",VLOOKUP(D125,#REF!,3,FALSE),IF(C125="SINAPI",VLOOKUP(D125,#REF!,3,FALSE),IF(C125="COTAÇÃO",VLOOKUP(D125,#REF!,3,FALSE)))),IF(C125="LABOR",VLOOKUP(D125,#REF!,6,FALSE),IF(C125="SINAPI",VLOOKUP(D125,#REF!,3,FALSE),"outro")))</f>
        <v>#REF!</v>
      </c>
      <c r="H125" s="23">
        <v>1</v>
      </c>
      <c r="I125" s="24" t="e">
        <f>IF(B125="I",IF(F125="MO",IF(C125="LABOR",ROUND(VLOOKUP(D125,#REF!,4,FALSE)/(1+#REF!),2),IF(C125="SINAPI",ROUND(VLOOKUP(D125,#REF!,5,FALSE)/(1+#REF!),2),"outro")),IF(C125="LABOR",VLOOKUP(D125,#REF!,4,FALSE),IF(C125="SINAPI",VLOOKUP(D125,#REF!,5,FALSE),IF(C125="COTAÇÃO",VLOOKUP(D125,#REF!,14,FALSE))))),IF(C125="SINAPI",IF(F125="MO",ROUND(VLOOKUP(D125,#REF!,4,FALSE)/(1+#REF!),2),VLOOKUP(D125,#REF!,4,FALSE)),"outro"))</f>
        <v>#REF!</v>
      </c>
      <c r="J125" s="24" t="e">
        <f t="shared" si="9"/>
        <v>#REF!</v>
      </c>
    </row>
    <row r="126" spans="1:12">
      <c r="A126" s="320"/>
      <c r="B126" s="13" t="s">
        <v>386</v>
      </c>
      <c r="C126" s="328" t="s">
        <v>382</v>
      </c>
      <c r="D126" s="22">
        <v>37371</v>
      </c>
      <c r="E126" s="21" t="e">
        <f>IF(B126="I",IF(C126="LABOR",VLOOKUP(D126,#REF!,2,FALSE),IF(C126="SINAPI",VLOOKUP(D126,#REF!,2,FALSE),IF(C126="COTAÇÃO",VLOOKUP(D126,#REF!,2,FALSE)))),IF(C126="LABOR",VLOOKUP(D126,#REF!,5,FALSE),IF(C126="SINAPI",VLOOKUP(D126,#REF!,2,FALSE),"outro")))</f>
        <v>#REF!</v>
      </c>
      <c r="F126" s="328" t="s">
        <v>387</v>
      </c>
      <c r="G126" s="22" t="e">
        <f>IF(B126="I",IF(C126="LABOR",VLOOKUP(D126,#REF!,3,FALSE),IF(C126="SINAPI",VLOOKUP(D126,#REF!,3,FALSE),IF(C126="COTAÇÃO",VLOOKUP(D126,#REF!,3,FALSE)))),IF(C126="LABOR",VLOOKUP(D126,#REF!,6,FALSE),IF(C126="SINAPI",VLOOKUP(D126,#REF!,3,FALSE),"outro")))</f>
        <v>#REF!</v>
      </c>
      <c r="H126" s="23">
        <v>1</v>
      </c>
      <c r="I126" s="24" t="e">
        <f>IF(B126="I",IF(F126="MO",IF(C126="LABOR",ROUND(VLOOKUP(D126,#REF!,4,FALSE)/(1+#REF!),2),IF(C126="SINAPI",ROUND(VLOOKUP(D126,#REF!,5,FALSE)/(1+#REF!),2),"outro")),IF(C126="LABOR",VLOOKUP(D126,#REF!,4,FALSE),IF(C126="SINAPI",VLOOKUP(D126,#REF!,5,FALSE),IF(C126="COTAÇÃO",VLOOKUP(D126,#REF!,14,FALSE))))),IF(C126="SINAPI",IF(F126="MO",ROUND(VLOOKUP(D126,#REF!,4,FALSE)/(1+#REF!),2),VLOOKUP(D126,#REF!,4,FALSE)),"outro"))</f>
        <v>#REF!</v>
      </c>
      <c r="J126" s="24" t="e">
        <f t="shared" si="9"/>
        <v>#REF!</v>
      </c>
    </row>
    <row r="127" spans="1:12">
      <c r="A127" s="320"/>
      <c r="B127" s="13" t="s">
        <v>386</v>
      </c>
      <c r="C127" s="328" t="s">
        <v>382</v>
      </c>
      <c r="D127" s="22">
        <v>37372</v>
      </c>
      <c r="E127" s="21" t="e">
        <f>IF(B127="I",IF(C127="LABOR",VLOOKUP(D127,#REF!,2,FALSE),IF(C127="SINAPI",VLOOKUP(D127,#REF!,2,FALSE),IF(C127="COTAÇÃO",VLOOKUP(D127,#REF!,2,FALSE)))),IF(C127="LABOR",VLOOKUP(D127,#REF!,5,FALSE),IF(C127="SINAPI",VLOOKUP(D127,#REF!,2,FALSE),"outro")))</f>
        <v>#REF!</v>
      </c>
      <c r="F127" s="328" t="s">
        <v>387</v>
      </c>
      <c r="G127" s="22" t="e">
        <f>IF(B127="I",IF(C127="LABOR",VLOOKUP(D127,#REF!,3,FALSE),IF(C127="SINAPI",VLOOKUP(D127,#REF!,3,FALSE),IF(C127="COTAÇÃO",VLOOKUP(D127,#REF!,3,FALSE)))),IF(C127="LABOR",VLOOKUP(D127,#REF!,6,FALSE),IF(C127="SINAPI",VLOOKUP(D127,#REF!,3,FALSE),"outro")))</f>
        <v>#REF!</v>
      </c>
      <c r="H127" s="23">
        <v>1</v>
      </c>
      <c r="I127" s="24" t="e">
        <f>IF(B127="I",IF(F127="MO",IF(C127="LABOR",ROUND(VLOOKUP(D127,#REF!,4,FALSE)/(1+#REF!),2),IF(C127="SINAPI",ROUND(VLOOKUP(D127,#REF!,5,FALSE)/(1+#REF!),2),"outro")),IF(C127="LABOR",VLOOKUP(D127,#REF!,4,FALSE),IF(C127="SINAPI",VLOOKUP(D127,#REF!,5,FALSE),IF(C127="COTAÇÃO",VLOOKUP(D127,#REF!,14,FALSE))))),IF(C127="SINAPI",IF(F127="MO",ROUND(VLOOKUP(D127,#REF!,4,FALSE)/(1+#REF!),2),VLOOKUP(D127,#REF!,4,FALSE)),"outro"))</f>
        <v>#REF!</v>
      </c>
      <c r="J127" s="24" t="e">
        <f t="shared" si="9"/>
        <v>#REF!</v>
      </c>
    </row>
    <row r="128" spans="1:12">
      <c r="A128" s="320"/>
      <c r="B128" s="13" t="s">
        <v>386</v>
      </c>
      <c r="C128" s="328" t="s">
        <v>382</v>
      </c>
      <c r="D128" s="22">
        <v>37373</v>
      </c>
      <c r="E128" s="21" t="e">
        <f>IF(B128="I",IF(C128="LABOR",VLOOKUP(D128,#REF!,2,FALSE),IF(C128="SINAPI",VLOOKUP(D128,#REF!,2,FALSE),IF(C128="COTAÇÃO",VLOOKUP(D128,#REF!,2,FALSE)))),IF(C128="LABOR",VLOOKUP(D128,#REF!,5,FALSE),IF(C128="SINAPI",VLOOKUP(D128,#REF!,2,FALSE),"outro")))</f>
        <v>#REF!</v>
      </c>
      <c r="F128" s="328" t="s">
        <v>387</v>
      </c>
      <c r="G128" s="22" t="e">
        <f>IF(B128="I",IF(C128="LABOR",VLOOKUP(D128,#REF!,3,FALSE),IF(C128="SINAPI",VLOOKUP(D128,#REF!,3,FALSE),IF(C128="COTAÇÃO",VLOOKUP(D128,#REF!,3,FALSE)))),IF(C128="LABOR",VLOOKUP(D128,#REF!,6,FALSE),IF(C128="SINAPI",VLOOKUP(D128,#REF!,3,FALSE),"outro")))</f>
        <v>#REF!</v>
      </c>
      <c r="H128" s="23">
        <v>1</v>
      </c>
      <c r="I128" s="24" t="e">
        <f>IF(B128="I",IF(F128="MO",IF(C128="LABOR",ROUND(VLOOKUP(D128,#REF!,4,FALSE)/(1+#REF!),2),IF(C128="SINAPI",ROUND(VLOOKUP(D128,#REF!,5,FALSE)/(1+#REF!),2),"outro")),IF(C128="LABOR",VLOOKUP(D128,#REF!,4,FALSE),IF(C128="SINAPI",VLOOKUP(D128,#REF!,5,FALSE),IF(C128="COTAÇÃO",VLOOKUP(D128,#REF!,14,FALSE))))),IF(C128="SINAPI",IF(F128="MO",ROUND(VLOOKUP(D128,#REF!,4,FALSE)/(1+#REF!),2),VLOOKUP(D128,#REF!,4,FALSE)),"outro"))</f>
        <v>#REF!</v>
      </c>
      <c r="J128" s="24" t="e">
        <f t="shared" si="9"/>
        <v>#REF!</v>
      </c>
    </row>
    <row r="129" spans="1:12">
      <c r="A129" s="321"/>
      <c r="B129" s="322"/>
      <c r="C129" s="4"/>
      <c r="D129" s="4"/>
      <c r="E129" s="5"/>
      <c r="F129" s="4"/>
      <c r="G129" s="5"/>
      <c r="H129" s="5"/>
      <c r="I129" s="5"/>
      <c r="J129" s="6"/>
    </row>
    <row r="130" spans="1:12" ht="25.5">
      <c r="A130" s="501" t="s">
        <v>7</v>
      </c>
      <c r="B130" s="501"/>
      <c r="C130" s="501" t="s">
        <v>8</v>
      </c>
      <c r="D130" s="501"/>
      <c r="E130" s="333" t="s">
        <v>9</v>
      </c>
      <c r="F130" s="8" t="s">
        <v>1</v>
      </c>
      <c r="G130" s="9"/>
      <c r="H130" s="10"/>
      <c r="I130" s="11"/>
      <c r="J130" s="12" t="s">
        <v>311</v>
      </c>
    </row>
    <row r="131" spans="1:12" s="1" customFormat="1" ht="30">
      <c r="A131" s="319" t="str">
        <f>CONCATENATE($M$1,"-")</f>
        <v>MO-</v>
      </c>
      <c r="B131" s="323">
        <f>COUNTIF(B$1:B130,"&gt;0")+1</f>
        <v>13</v>
      </c>
      <c r="C131" s="13" t="s">
        <v>382</v>
      </c>
      <c r="D131" s="13">
        <v>88248</v>
      </c>
      <c r="E131" s="14" t="e">
        <f>IF(C131="LABOR",VLOOKUP(D131,#REF!,5,FALSE),IF(C131="SINAPI",VLOOKUP(D131,#REF!,2,FALSE),"outro"))</f>
        <v>#REF!</v>
      </c>
      <c r="F131" s="15" t="e">
        <f>IF(C131="LABOR",VLOOKUP(D131,#REF!,6,FALSE),IF(C131="SINAPI",VLOOKUP(D131,#REF!,3,FALSE),"outro"))</f>
        <v>#REF!</v>
      </c>
      <c r="G131" s="16"/>
      <c r="H131" s="17"/>
      <c r="I131" s="18"/>
      <c r="J131" s="211" t="e">
        <f>((SUMIF(F133:F139,"MO",J133:J139)*(1+$G$3)+(SUM(J133:J139)-SUMIF(F133:F139,"MO",J133:J139)))*(1+$H$3))</f>
        <v>#REF!</v>
      </c>
      <c r="L131" s="334"/>
    </row>
    <row r="132" spans="1:12">
      <c r="A132" s="324"/>
      <c r="B132" s="331" t="s">
        <v>0</v>
      </c>
      <c r="C132" s="19" t="s">
        <v>5</v>
      </c>
      <c r="D132" s="19" t="s">
        <v>6</v>
      </c>
      <c r="E132" s="19" t="s">
        <v>74</v>
      </c>
      <c r="F132" s="19" t="s">
        <v>0</v>
      </c>
      <c r="G132" s="20" t="s">
        <v>1</v>
      </c>
      <c r="H132" s="20" t="s">
        <v>2</v>
      </c>
      <c r="I132" s="20" t="s">
        <v>3</v>
      </c>
      <c r="J132" s="19" t="s">
        <v>4</v>
      </c>
    </row>
    <row r="133" spans="1:12">
      <c r="A133" s="320"/>
      <c r="B133" s="13" t="s">
        <v>385</v>
      </c>
      <c r="C133" s="328" t="s">
        <v>382</v>
      </c>
      <c r="D133" s="22">
        <v>88236</v>
      </c>
      <c r="E133" s="21" t="e">
        <f>IF(B133="I",IF(C133="LABOR",VLOOKUP(D133,#REF!,2,FALSE),IF(C133="SINAPI",VLOOKUP(D133,#REF!,2,FALSE),IF(C133="COTAÇÃO",VLOOKUP(D133,#REF!,2,FALSE)))),IF(C133="LABOR",VLOOKUP(D133,#REF!,5,FALSE),IF(C133="SINAPI",VLOOKUP(D133,#REF!,2,FALSE),"outro")))</f>
        <v>#REF!</v>
      </c>
      <c r="F133" s="328" t="s">
        <v>387</v>
      </c>
      <c r="G133" s="22" t="e">
        <f>IF(B133="I",IF(C133="LABOR",VLOOKUP(D133,#REF!,3,FALSE),IF(C133="SINAPI",VLOOKUP(D133,#REF!,3,FALSE),IF(C133="COTAÇÃO",VLOOKUP(D133,#REF!,3,FALSE)))),IF(C133="LABOR",VLOOKUP(D133,#REF!,6,FALSE),IF(C133="SINAPI",VLOOKUP(D133,#REF!,3,FALSE),"outro")))</f>
        <v>#REF!</v>
      </c>
      <c r="H133" s="23">
        <v>1</v>
      </c>
      <c r="I133" s="24">
        <v>0.34</v>
      </c>
      <c r="J133" s="24">
        <f t="shared" ref="J133:J139" si="10">ROUND(H133*I133,2)</f>
        <v>0.34</v>
      </c>
    </row>
    <row r="134" spans="1:12">
      <c r="A134" s="320"/>
      <c r="B134" s="13" t="s">
        <v>385</v>
      </c>
      <c r="C134" s="328" t="s">
        <v>382</v>
      </c>
      <c r="D134" s="22">
        <v>88237</v>
      </c>
      <c r="E134" s="21" t="e">
        <f>IF(B134="I",IF(C134="LABOR",VLOOKUP(D134,#REF!,2,FALSE),IF(C134="SINAPI",VLOOKUP(D134,#REF!,2,FALSE),IF(C134="COTAÇÃO",VLOOKUP(D134,#REF!,2,FALSE)))),IF(C134="LABOR",VLOOKUP(D134,#REF!,5,FALSE),IF(C134="SINAPI",VLOOKUP(D134,#REF!,2,FALSE),"outro")))</f>
        <v>#REF!</v>
      </c>
      <c r="F134" s="328" t="s">
        <v>387</v>
      </c>
      <c r="G134" s="22" t="e">
        <f>IF(B134="I",IF(C134="LABOR",VLOOKUP(D134,#REF!,3,FALSE),IF(C134="SINAPI",VLOOKUP(D134,#REF!,3,FALSE),IF(C134="COTAÇÃO",VLOOKUP(D134,#REF!,3,FALSE)))),IF(C134="LABOR",VLOOKUP(D134,#REF!,6,FALSE),IF(C134="SINAPI",VLOOKUP(D134,#REF!,3,FALSE),"outro")))</f>
        <v>#REF!</v>
      </c>
      <c r="H134" s="23">
        <v>1</v>
      </c>
      <c r="I134" s="24" t="e">
        <f>IF(B134="I",IF(F134="MO",IF(C134="LABOR",ROUND(VLOOKUP(D134,#REF!,4,FALSE)/(1+#REF!),2),IF(C134="SINAPI",ROUND(VLOOKUP(D134,#REF!,5,FALSE)/(1+#REF!),2),"outro")),IF(C134="LABOR",VLOOKUP(D134,#REF!,4,FALSE),IF(C134="SINAPI",VLOOKUP(D134,#REF!,5,FALSE),IF(C134="COTAÇÃO",VLOOKUP(D134,#REF!,14,FALSE))))),IF(C134="SINAPI",IF(F134="MO",ROUND(VLOOKUP(D134,#REF!,4,FALSE)/(1+#REF!),2),VLOOKUP(D134,#REF!,4,FALSE)),"outro"))</f>
        <v>#REF!</v>
      </c>
      <c r="J134" s="24" t="e">
        <f t="shared" si="10"/>
        <v>#REF!</v>
      </c>
    </row>
    <row r="135" spans="1:12">
      <c r="A135" s="320"/>
      <c r="B135" s="13" t="s">
        <v>386</v>
      </c>
      <c r="C135" s="328" t="s">
        <v>382</v>
      </c>
      <c r="D135" s="22">
        <v>246</v>
      </c>
      <c r="E135" s="21" t="e">
        <f>IF(B135="I",IF(C135="LABOR",VLOOKUP(D135,#REF!,2,FALSE),IF(C135="SINAPI",VLOOKUP(D135,#REF!,2,FALSE),IF(C135="COTAÇÃO",VLOOKUP(D135,#REF!,2,FALSE)))),IF(C135="LABOR",VLOOKUP(D135,#REF!,5,FALSE),IF(C135="SINAPI",VLOOKUP(D135,#REF!,2,FALSE),"outro")))</f>
        <v>#REF!</v>
      </c>
      <c r="F135" s="22" t="s">
        <v>10</v>
      </c>
      <c r="G135" s="22" t="e">
        <f>IF(B135="I",IF(C135="LABOR",VLOOKUP(D135,#REF!,3,FALSE),IF(C135="SINAPI",VLOOKUP(D135,#REF!,3,FALSE),IF(C135="COTAÇÃO",VLOOKUP(D135,#REF!,3,FALSE)))),IF(C135="LABOR",VLOOKUP(D135,#REF!,6,FALSE),IF(C135="SINAPI",VLOOKUP(D135,#REF!,3,FALSE),"outro")))</f>
        <v>#REF!</v>
      </c>
      <c r="H135" s="23">
        <v>1</v>
      </c>
      <c r="I135" s="24" t="e">
        <f>IF(B135="I",IF(F135="MO",IF(C135="LABOR",ROUND(VLOOKUP(D135,#REF!,4,FALSE)/(1+#REF!),2),IF(C135="SINAPI",ROUND(VLOOKUP(D135,#REF!,5,FALSE)/(1+#REF!),2),"outro")),IF(C135="LABOR",VLOOKUP(D135,#REF!,4,FALSE),IF(C135="SINAPI",VLOOKUP(D135,#REF!,5,FALSE),IF(C135="COTAÇÃO",VLOOKUP(D135,#REF!,14,FALSE))))),IF(C135="SINAPI",IF(F135="MO",ROUND(VLOOKUP(D135,#REF!,4,FALSE)/(1+#REF!),2),VLOOKUP(D135,#REF!,4,FALSE)),"outro"))</f>
        <v>#REF!</v>
      </c>
      <c r="J135" s="24" t="e">
        <f t="shared" si="10"/>
        <v>#REF!</v>
      </c>
    </row>
    <row r="136" spans="1:12">
      <c r="A136" s="320"/>
      <c r="B136" s="13" t="s">
        <v>386</v>
      </c>
      <c r="C136" s="328" t="s">
        <v>382</v>
      </c>
      <c r="D136" s="22">
        <v>37370</v>
      </c>
      <c r="E136" s="21" t="e">
        <f>IF(B136="I",IF(C136="LABOR",VLOOKUP(D136,#REF!,2,FALSE),IF(C136="SINAPI",VLOOKUP(D136,#REF!,2,FALSE),IF(C136="COTAÇÃO",VLOOKUP(D136,#REF!,2,FALSE)))),IF(C136="LABOR",VLOOKUP(D136,#REF!,5,FALSE),IF(C136="SINAPI",VLOOKUP(D136,#REF!,2,FALSE),"outro")))</f>
        <v>#REF!</v>
      </c>
      <c r="F136" s="328" t="s">
        <v>387</v>
      </c>
      <c r="G136" s="22" t="e">
        <f>IF(B136="I",IF(C136="LABOR",VLOOKUP(D136,#REF!,3,FALSE),IF(C136="SINAPI",VLOOKUP(D136,#REF!,3,FALSE),IF(C136="COTAÇÃO",VLOOKUP(D136,#REF!,3,FALSE)))),IF(C136="LABOR",VLOOKUP(D136,#REF!,6,FALSE),IF(C136="SINAPI",VLOOKUP(D136,#REF!,3,FALSE),"outro")))</f>
        <v>#REF!</v>
      </c>
      <c r="H136" s="23">
        <v>1</v>
      </c>
      <c r="I136" s="24" t="e">
        <f>IF(B136="I",IF(F136="MO",IF(C136="LABOR",ROUND(VLOOKUP(D136,#REF!,4,FALSE)/(1+#REF!),2),IF(C136="SINAPI",ROUND(VLOOKUP(D136,#REF!,5,FALSE)/(1+#REF!),2),"outro")),IF(C136="LABOR",VLOOKUP(D136,#REF!,4,FALSE),IF(C136="SINAPI",VLOOKUP(D136,#REF!,5,FALSE),IF(C136="COTAÇÃO",VLOOKUP(D136,#REF!,14,FALSE))))),IF(C136="SINAPI",IF(F136="MO",ROUND(VLOOKUP(D136,#REF!,4,FALSE)/(1+#REF!),2),VLOOKUP(D136,#REF!,4,FALSE)),"outro"))</f>
        <v>#REF!</v>
      </c>
      <c r="J136" s="24" t="e">
        <f t="shared" si="10"/>
        <v>#REF!</v>
      </c>
    </row>
    <row r="137" spans="1:12">
      <c r="A137" s="320"/>
      <c r="B137" s="13" t="s">
        <v>386</v>
      </c>
      <c r="C137" s="328" t="s">
        <v>382</v>
      </c>
      <c r="D137" s="22">
        <v>37371</v>
      </c>
      <c r="E137" s="21" t="e">
        <f>IF(B137="I",IF(C137="LABOR",VLOOKUP(D137,#REF!,2,FALSE),IF(C137="SINAPI",VLOOKUP(D137,#REF!,2,FALSE),IF(C137="COTAÇÃO",VLOOKUP(D137,#REF!,2,FALSE)))),IF(C137="LABOR",VLOOKUP(D137,#REF!,5,FALSE),IF(C137="SINAPI",VLOOKUP(D137,#REF!,2,FALSE),"outro")))</f>
        <v>#REF!</v>
      </c>
      <c r="F137" s="328" t="s">
        <v>387</v>
      </c>
      <c r="G137" s="22" t="e">
        <f>IF(B137="I",IF(C137="LABOR",VLOOKUP(D137,#REF!,3,FALSE),IF(C137="SINAPI",VLOOKUP(D137,#REF!,3,FALSE),IF(C137="COTAÇÃO",VLOOKUP(D137,#REF!,3,FALSE)))),IF(C137="LABOR",VLOOKUP(D137,#REF!,6,FALSE),IF(C137="SINAPI",VLOOKUP(D137,#REF!,3,FALSE),"outro")))</f>
        <v>#REF!</v>
      </c>
      <c r="H137" s="23">
        <v>1</v>
      </c>
      <c r="I137" s="24" t="e">
        <f>IF(B137="I",IF(F137="MO",IF(C137="LABOR",ROUND(VLOOKUP(D137,#REF!,4,FALSE)/(1+#REF!),2),IF(C137="SINAPI",ROUND(VLOOKUP(D137,#REF!,5,FALSE)/(1+#REF!),2),"outro")),IF(C137="LABOR",VLOOKUP(D137,#REF!,4,FALSE),IF(C137="SINAPI",VLOOKUP(D137,#REF!,5,FALSE),IF(C137="COTAÇÃO",VLOOKUP(D137,#REF!,14,FALSE))))),IF(C137="SINAPI",IF(F137="MO",ROUND(VLOOKUP(D137,#REF!,4,FALSE)/(1+#REF!),2),VLOOKUP(D137,#REF!,4,FALSE)),"outro"))</f>
        <v>#REF!</v>
      </c>
      <c r="J137" s="24" t="e">
        <f t="shared" si="10"/>
        <v>#REF!</v>
      </c>
    </row>
    <row r="138" spans="1:12">
      <c r="A138" s="320"/>
      <c r="B138" s="13" t="s">
        <v>386</v>
      </c>
      <c r="C138" s="328" t="s">
        <v>382</v>
      </c>
      <c r="D138" s="22">
        <v>37372</v>
      </c>
      <c r="E138" s="21" t="e">
        <f>IF(B138="I",IF(C138="LABOR",VLOOKUP(D138,#REF!,2,FALSE),IF(C138="SINAPI",VLOOKUP(D138,#REF!,2,FALSE),IF(C138="COTAÇÃO",VLOOKUP(D138,#REF!,2,FALSE)))),IF(C138="LABOR",VLOOKUP(D138,#REF!,5,FALSE),IF(C138="SINAPI",VLOOKUP(D138,#REF!,2,FALSE),"outro")))</f>
        <v>#REF!</v>
      </c>
      <c r="F138" s="328" t="s">
        <v>387</v>
      </c>
      <c r="G138" s="22" t="e">
        <f>IF(B138="I",IF(C138="LABOR",VLOOKUP(D138,#REF!,3,FALSE),IF(C138="SINAPI",VLOOKUP(D138,#REF!,3,FALSE),IF(C138="COTAÇÃO",VLOOKUP(D138,#REF!,3,FALSE)))),IF(C138="LABOR",VLOOKUP(D138,#REF!,6,FALSE),IF(C138="SINAPI",VLOOKUP(D138,#REF!,3,FALSE),"outro")))</f>
        <v>#REF!</v>
      </c>
      <c r="H138" s="23">
        <v>1</v>
      </c>
      <c r="I138" s="24" t="e">
        <f>IF(B138="I",IF(F138="MO",IF(C138="LABOR",ROUND(VLOOKUP(D138,#REF!,4,FALSE)/(1+#REF!),2),IF(C138="SINAPI",ROUND(VLOOKUP(D138,#REF!,5,FALSE)/(1+#REF!),2),"outro")),IF(C138="LABOR",VLOOKUP(D138,#REF!,4,FALSE),IF(C138="SINAPI",VLOOKUP(D138,#REF!,5,FALSE),IF(C138="COTAÇÃO",VLOOKUP(D138,#REF!,14,FALSE))))),IF(C138="SINAPI",IF(F138="MO",ROUND(VLOOKUP(D138,#REF!,4,FALSE)/(1+#REF!),2),VLOOKUP(D138,#REF!,4,FALSE)),"outro"))</f>
        <v>#REF!</v>
      </c>
      <c r="J138" s="24" t="e">
        <f t="shared" si="10"/>
        <v>#REF!</v>
      </c>
    </row>
    <row r="139" spans="1:12">
      <c r="A139" s="320"/>
      <c r="B139" s="13" t="s">
        <v>386</v>
      </c>
      <c r="C139" s="328" t="s">
        <v>382</v>
      </c>
      <c r="D139" s="22">
        <v>37373</v>
      </c>
      <c r="E139" s="21" t="e">
        <f>IF(B139="I",IF(C139="LABOR",VLOOKUP(D139,#REF!,2,FALSE),IF(C139="SINAPI",VLOOKUP(D139,#REF!,2,FALSE),IF(C139="COTAÇÃO",VLOOKUP(D139,#REF!,2,FALSE)))),IF(C139="LABOR",VLOOKUP(D139,#REF!,5,FALSE),IF(C139="SINAPI",VLOOKUP(D139,#REF!,2,FALSE),"outro")))</f>
        <v>#REF!</v>
      </c>
      <c r="F139" s="328" t="s">
        <v>387</v>
      </c>
      <c r="G139" s="22" t="e">
        <f>IF(B139="I",IF(C139="LABOR",VLOOKUP(D139,#REF!,3,FALSE),IF(C139="SINAPI",VLOOKUP(D139,#REF!,3,FALSE),IF(C139="COTAÇÃO",VLOOKUP(D139,#REF!,3,FALSE)))),IF(C139="LABOR",VLOOKUP(D139,#REF!,6,FALSE),IF(C139="SINAPI",VLOOKUP(D139,#REF!,3,FALSE),"outro")))</f>
        <v>#REF!</v>
      </c>
      <c r="H139" s="23">
        <v>1</v>
      </c>
      <c r="I139" s="24" t="e">
        <f>IF(B139="I",IF(F139="MO",IF(C139="LABOR",ROUND(VLOOKUP(D139,#REF!,4,FALSE)/(1+#REF!),2),IF(C139="SINAPI",ROUND(VLOOKUP(D139,#REF!,5,FALSE)/(1+#REF!),2),"outro")),IF(C139="LABOR",VLOOKUP(D139,#REF!,4,FALSE),IF(C139="SINAPI",VLOOKUP(D139,#REF!,5,FALSE),IF(C139="COTAÇÃO",VLOOKUP(D139,#REF!,14,FALSE))))),IF(C139="SINAPI",IF(F139="MO",ROUND(VLOOKUP(D139,#REF!,4,FALSE)/(1+#REF!),2),VLOOKUP(D139,#REF!,4,FALSE)),"outro"))</f>
        <v>#REF!</v>
      </c>
      <c r="J139" s="24" t="e">
        <f t="shared" si="10"/>
        <v>#REF!</v>
      </c>
    </row>
    <row r="140" spans="1:12">
      <c r="A140" s="321"/>
      <c r="B140" s="322"/>
      <c r="C140" s="4"/>
      <c r="D140" s="4"/>
      <c r="E140" s="5"/>
      <c r="F140" s="4"/>
      <c r="G140" s="5"/>
      <c r="H140" s="5"/>
      <c r="I140" s="5"/>
      <c r="J140" s="6"/>
    </row>
    <row r="141" spans="1:12" ht="25.5">
      <c r="A141" s="501" t="s">
        <v>7</v>
      </c>
      <c r="B141" s="501"/>
      <c r="C141" s="501" t="s">
        <v>8</v>
      </c>
      <c r="D141" s="501"/>
      <c r="E141" s="333" t="s">
        <v>9</v>
      </c>
      <c r="F141" s="8" t="s">
        <v>1</v>
      </c>
      <c r="G141" s="9"/>
      <c r="H141" s="10"/>
      <c r="I141" s="11"/>
      <c r="J141" s="12" t="s">
        <v>311</v>
      </c>
    </row>
    <row r="142" spans="1:12" s="1" customFormat="1">
      <c r="A142" s="319" t="str">
        <f>CONCATENATE($M$1,"-")</f>
        <v>MO-</v>
      </c>
      <c r="B142" s="323">
        <f>COUNTIF(B$1:B141,"&gt;0")+1</f>
        <v>14</v>
      </c>
      <c r="C142" s="13" t="s">
        <v>382</v>
      </c>
      <c r="D142" s="13">
        <v>88251</v>
      </c>
      <c r="E142" s="14" t="e">
        <f>IF(C142="LABOR",VLOOKUP(D142,#REF!,5,FALSE),IF(C142="SINAPI",VLOOKUP(D142,#REF!,2,FALSE),"outro"))</f>
        <v>#REF!</v>
      </c>
      <c r="F142" s="15" t="e">
        <f>IF(C142="LABOR",VLOOKUP(D142,#REF!,6,FALSE),IF(C142="SINAPI",VLOOKUP(D142,#REF!,3,FALSE),"outro"))</f>
        <v>#REF!</v>
      </c>
      <c r="G142" s="16"/>
      <c r="H142" s="17"/>
      <c r="I142" s="18"/>
      <c r="J142" s="332" t="e">
        <f>((SUMIF(F144:F150,"MO",J144:J150)*(1+$G$3)+(SUM(J144:J150)-SUMIF(F144:F150,"MO",J144:J150)))*(1+$H$3))</f>
        <v>#REF!</v>
      </c>
      <c r="L142" s="334"/>
    </row>
    <row r="143" spans="1:12">
      <c r="A143" s="324"/>
      <c r="B143" s="331" t="s">
        <v>0</v>
      </c>
      <c r="C143" s="19" t="s">
        <v>5</v>
      </c>
      <c r="D143" s="19" t="s">
        <v>6</v>
      </c>
      <c r="E143" s="19" t="s">
        <v>74</v>
      </c>
      <c r="F143" s="19" t="s">
        <v>0</v>
      </c>
      <c r="G143" s="20" t="s">
        <v>1</v>
      </c>
      <c r="H143" s="20" t="s">
        <v>2</v>
      </c>
      <c r="I143" s="20" t="s">
        <v>3</v>
      </c>
      <c r="J143" s="19" t="s">
        <v>4</v>
      </c>
    </row>
    <row r="144" spans="1:12">
      <c r="A144" s="320"/>
      <c r="B144" s="13" t="s">
        <v>385</v>
      </c>
      <c r="C144" s="328" t="s">
        <v>382</v>
      </c>
      <c r="D144" s="22">
        <v>88236</v>
      </c>
      <c r="E144" s="21" t="e">
        <f>IF(B144="I",IF(C144="LABOR",VLOOKUP(D144,#REF!,2,FALSE),IF(C144="SINAPI",VLOOKUP(D144,#REF!,2,FALSE),IF(C144="COTAÇÃO",VLOOKUP(D144,#REF!,2,FALSE)))),IF(C144="LABOR",VLOOKUP(D144,#REF!,5,FALSE),IF(C144="SINAPI",VLOOKUP(D144,#REF!,2,FALSE),"outro")))</f>
        <v>#REF!</v>
      </c>
      <c r="F144" s="328" t="s">
        <v>387</v>
      </c>
      <c r="G144" s="22" t="e">
        <f>IF(B144="I",IF(C144="LABOR",VLOOKUP(D144,#REF!,3,FALSE),IF(C144="SINAPI",VLOOKUP(D144,#REF!,3,FALSE),IF(C144="COTAÇÃO",VLOOKUP(D144,#REF!,3,FALSE)))),IF(C144="LABOR",VLOOKUP(D144,#REF!,6,FALSE),IF(C144="SINAPI",VLOOKUP(D144,#REF!,3,FALSE),"outro")))</f>
        <v>#REF!</v>
      </c>
      <c r="H144" s="23">
        <v>1</v>
      </c>
      <c r="I144" s="24">
        <v>0.34</v>
      </c>
      <c r="J144" s="24">
        <f t="shared" ref="J144:J150" si="11">ROUND(H144*I144,2)</f>
        <v>0.34</v>
      </c>
    </row>
    <row r="145" spans="1:12">
      <c r="A145" s="320"/>
      <c r="B145" s="13" t="s">
        <v>385</v>
      </c>
      <c r="C145" s="328" t="s">
        <v>382</v>
      </c>
      <c r="D145" s="22">
        <v>88237</v>
      </c>
      <c r="E145" s="21" t="e">
        <f>IF(B145="I",IF(C145="LABOR",VLOOKUP(D145,#REF!,2,FALSE),IF(C145="SINAPI",VLOOKUP(D145,#REF!,2,FALSE),IF(C145="COTAÇÃO",VLOOKUP(D145,#REF!,2,FALSE)))),IF(C145="LABOR",VLOOKUP(D145,#REF!,5,FALSE),IF(C145="SINAPI",VLOOKUP(D145,#REF!,2,FALSE),"outro")))</f>
        <v>#REF!</v>
      </c>
      <c r="F145" s="328" t="s">
        <v>387</v>
      </c>
      <c r="G145" s="22" t="e">
        <f>IF(B145="I",IF(C145="LABOR",VLOOKUP(D145,#REF!,3,FALSE),IF(C145="SINAPI",VLOOKUP(D145,#REF!,3,FALSE),IF(C145="COTAÇÃO",VLOOKUP(D145,#REF!,3,FALSE)))),IF(C145="LABOR",VLOOKUP(D145,#REF!,6,FALSE),IF(C145="SINAPI",VLOOKUP(D145,#REF!,3,FALSE),"outro")))</f>
        <v>#REF!</v>
      </c>
      <c r="H145" s="23">
        <v>1</v>
      </c>
      <c r="I145" s="24" t="e">
        <f>IF(B145="I",IF(F145="MO",IF(C145="LABOR",ROUND(VLOOKUP(D145,#REF!,4,FALSE)/(1+#REF!),2),IF(C145="SINAPI",ROUND(VLOOKUP(D145,#REF!,5,FALSE)/(1+#REF!),2),"outro")),IF(C145="LABOR",VLOOKUP(D145,#REF!,4,FALSE),IF(C145="SINAPI",VLOOKUP(D145,#REF!,5,FALSE),IF(C145="COTAÇÃO",VLOOKUP(D145,#REF!,14,FALSE))))),IF(C145="SINAPI",IF(F145="MO",ROUND(VLOOKUP(D145,#REF!,4,FALSE)/(1+#REF!),2),VLOOKUP(D145,#REF!,4,FALSE)),"outro"))</f>
        <v>#REF!</v>
      </c>
      <c r="J145" s="24" t="e">
        <f t="shared" si="11"/>
        <v>#REF!</v>
      </c>
    </row>
    <row r="146" spans="1:12">
      <c r="A146" s="320"/>
      <c r="B146" s="13" t="s">
        <v>386</v>
      </c>
      <c r="C146" s="328" t="s">
        <v>382</v>
      </c>
      <c r="D146" s="22">
        <v>252</v>
      </c>
      <c r="E146" s="21" t="e">
        <f>IF(B146="I",IF(C146="LABOR",VLOOKUP(D146,#REF!,2,FALSE),IF(C146="SINAPI",VLOOKUP(D146,#REF!,2,FALSE),IF(C146="COTAÇÃO",VLOOKUP(D146,#REF!,2,FALSE)))),IF(C146="LABOR",VLOOKUP(D146,#REF!,5,FALSE),IF(C146="SINAPI",VLOOKUP(D146,#REF!,2,FALSE),"outro")))</f>
        <v>#REF!</v>
      </c>
      <c r="F146" s="22" t="s">
        <v>10</v>
      </c>
      <c r="G146" s="22" t="e">
        <f>IF(B146="I",IF(C146="LABOR",VLOOKUP(D146,#REF!,3,FALSE),IF(C146="SINAPI",VLOOKUP(D146,#REF!,3,FALSE),IF(C146="COTAÇÃO",VLOOKUP(D146,#REF!,3,FALSE)))),IF(C146="LABOR",VLOOKUP(D146,#REF!,6,FALSE),IF(C146="SINAPI",VLOOKUP(D146,#REF!,3,FALSE),"outro")))</f>
        <v>#REF!</v>
      </c>
      <c r="H146" s="23">
        <v>1</v>
      </c>
      <c r="I146" s="24" t="e">
        <f>IF(B146="I",IF(F146="MO",IF(C146="LABOR",ROUND(VLOOKUP(D146,#REF!,4,FALSE)/(1+#REF!),2),IF(C146="SINAPI",ROUND(VLOOKUP(D146,#REF!,5,FALSE)/(1+#REF!),2),"outro")),IF(C146="LABOR",VLOOKUP(D146,#REF!,4,FALSE),IF(C146="SINAPI",VLOOKUP(D146,#REF!,5,FALSE),IF(C146="COTAÇÃO",VLOOKUP(D146,#REF!,14,FALSE))))),IF(C146="SINAPI",IF(F146="MO",ROUND(VLOOKUP(D146,#REF!,4,FALSE)/(1+#REF!),2),VLOOKUP(D146,#REF!,4,FALSE)),"outro"))</f>
        <v>#REF!</v>
      </c>
      <c r="J146" s="24" t="e">
        <f t="shared" si="11"/>
        <v>#REF!</v>
      </c>
    </row>
    <row r="147" spans="1:12">
      <c r="A147" s="320"/>
      <c r="B147" s="13" t="s">
        <v>386</v>
      </c>
      <c r="C147" s="328" t="s">
        <v>382</v>
      </c>
      <c r="D147" s="22">
        <v>37370</v>
      </c>
      <c r="E147" s="21" t="e">
        <f>IF(B147="I",IF(C147="LABOR",VLOOKUP(D147,#REF!,2,FALSE),IF(C147="SINAPI",VLOOKUP(D147,#REF!,2,FALSE),IF(C147="COTAÇÃO",VLOOKUP(D147,#REF!,2,FALSE)))),IF(C147="LABOR",VLOOKUP(D147,#REF!,5,FALSE),IF(C147="SINAPI",VLOOKUP(D147,#REF!,2,FALSE),"outro")))</f>
        <v>#REF!</v>
      </c>
      <c r="F147" s="328" t="s">
        <v>387</v>
      </c>
      <c r="G147" s="22" t="e">
        <f>IF(B147="I",IF(C147="LABOR",VLOOKUP(D147,#REF!,3,FALSE),IF(C147="SINAPI",VLOOKUP(D147,#REF!,3,FALSE),IF(C147="COTAÇÃO",VLOOKUP(D147,#REF!,3,FALSE)))),IF(C147="LABOR",VLOOKUP(D147,#REF!,6,FALSE),IF(C147="SINAPI",VLOOKUP(D147,#REF!,3,FALSE),"outro")))</f>
        <v>#REF!</v>
      </c>
      <c r="H147" s="23">
        <v>1</v>
      </c>
      <c r="I147" s="24" t="e">
        <f>IF(B147="I",IF(F147="MO",IF(C147="LABOR",ROUND(VLOOKUP(D147,#REF!,4,FALSE)/(1+#REF!),2),IF(C147="SINAPI",ROUND(VLOOKUP(D147,#REF!,5,FALSE)/(1+#REF!),2),"outro")),IF(C147="LABOR",VLOOKUP(D147,#REF!,4,FALSE),IF(C147="SINAPI",VLOOKUP(D147,#REF!,5,FALSE),IF(C147="COTAÇÃO",VLOOKUP(D147,#REF!,14,FALSE))))),IF(C147="SINAPI",IF(F147="MO",ROUND(VLOOKUP(D147,#REF!,4,FALSE)/(1+#REF!),2),VLOOKUP(D147,#REF!,4,FALSE)),"outro"))</f>
        <v>#REF!</v>
      </c>
      <c r="J147" s="24" t="e">
        <f t="shared" si="11"/>
        <v>#REF!</v>
      </c>
    </row>
    <row r="148" spans="1:12">
      <c r="A148" s="320"/>
      <c r="B148" s="13" t="s">
        <v>386</v>
      </c>
      <c r="C148" s="328" t="s">
        <v>382</v>
      </c>
      <c r="D148" s="22">
        <v>37371</v>
      </c>
      <c r="E148" s="21" t="e">
        <f>IF(B148="I",IF(C148="LABOR",VLOOKUP(D148,#REF!,2,FALSE),IF(C148="SINAPI",VLOOKUP(D148,#REF!,2,FALSE),IF(C148="COTAÇÃO",VLOOKUP(D148,#REF!,2,FALSE)))),IF(C148="LABOR",VLOOKUP(D148,#REF!,5,FALSE),IF(C148="SINAPI",VLOOKUP(D148,#REF!,2,FALSE),"outro")))</f>
        <v>#REF!</v>
      </c>
      <c r="F148" s="328" t="s">
        <v>387</v>
      </c>
      <c r="G148" s="22" t="e">
        <f>IF(B148="I",IF(C148="LABOR",VLOOKUP(D148,#REF!,3,FALSE),IF(C148="SINAPI",VLOOKUP(D148,#REF!,3,FALSE),IF(C148="COTAÇÃO",VLOOKUP(D148,#REF!,3,FALSE)))),IF(C148="LABOR",VLOOKUP(D148,#REF!,6,FALSE),IF(C148="SINAPI",VLOOKUP(D148,#REF!,3,FALSE),"outro")))</f>
        <v>#REF!</v>
      </c>
      <c r="H148" s="23">
        <v>1</v>
      </c>
      <c r="I148" s="24" t="e">
        <f>IF(B148="I",IF(F148="MO",IF(C148="LABOR",ROUND(VLOOKUP(D148,#REF!,4,FALSE)/(1+#REF!),2),IF(C148="SINAPI",ROUND(VLOOKUP(D148,#REF!,5,FALSE)/(1+#REF!),2),"outro")),IF(C148="LABOR",VLOOKUP(D148,#REF!,4,FALSE),IF(C148="SINAPI",VLOOKUP(D148,#REF!,5,FALSE),IF(C148="COTAÇÃO",VLOOKUP(D148,#REF!,14,FALSE))))),IF(C148="SINAPI",IF(F148="MO",ROUND(VLOOKUP(D148,#REF!,4,FALSE)/(1+#REF!),2),VLOOKUP(D148,#REF!,4,FALSE)),"outro"))</f>
        <v>#REF!</v>
      </c>
      <c r="J148" s="24" t="e">
        <f t="shared" si="11"/>
        <v>#REF!</v>
      </c>
    </row>
    <row r="149" spans="1:12">
      <c r="A149" s="320"/>
      <c r="B149" s="13" t="s">
        <v>386</v>
      </c>
      <c r="C149" s="328" t="s">
        <v>382</v>
      </c>
      <c r="D149" s="22">
        <v>37372</v>
      </c>
      <c r="E149" s="21" t="e">
        <f>IF(B149="I",IF(C149="LABOR",VLOOKUP(D149,#REF!,2,FALSE),IF(C149="SINAPI",VLOOKUP(D149,#REF!,2,FALSE),IF(C149="COTAÇÃO",VLOOKUP(D149,#REF!,2,FALSE)))),IF(C149="LABOR",VLOOKUP(D149,#REF!,5,FALSE),IF(C149="SINAPI",VLOOKUP(D149,#REF!,2,FALSE),"outro")))</f>
        <v>#REF!</v>
      </c>
      <c r="F149" s="328" t="s">
        <v>387</v>
      </c>
      <c r="G149" s="22" t="e">
        <f>IF(B149="I",IF(C149="LABOR",VLOOKUP(D149,#REF!,3,FALSE),IF(C149="SINAPI",VLOOKUP(D149,#REF!,3,FALSE),IF(C149="COTAÇÃO",VLOOKUP(D149,#REF!,3,FALSE)))),IF(C149="LABOR",VLOOKUP(D149,#REF!,6,FALSE),IF(C149="SINAPI",VLOOKUP(D149,#REF!,3,FALSE),"outro")))</f>
        <v>#REF!</v>
      </c>
      <c r="H149" s="23">
        <v>1</v>
      </c>
      <c r="I149" s="24" t="e">
        <f>IF(B149="I",IF(F149="MO",IF(C149="LABOR",ROUND(VLOOKUP(D149,#REF!,4,FALSE)/(1+#REF!),2),IF(C149="SINAPI",ROUND(VLOOKUP(D149,#REF!,5,FALSE)/(1+#REF!),2),"outro")),IF(C149="LABOR",VLOOKUP(D149,#REF!,4,FALSE),IF(C149="SINAPI",VLOOKUP(D149,#REF!,5,FALSE),IF(C149="COTAÇÃO",VLOOKUP(D149,#REF!,14,FALSE))))),IF(C149="SINAPI",IF(F149="MO",ROUND(VLOOKUP(D149,#REF!,4,FALSE)/(1+#REF!),2),VLOOKUP(D149,#REF!,4,FALSE)),"outro"))</f>
        <v>#REF!</v>
      </c>
      <c r="J149" s="24" t="e">
        <f t="shared" si="11"/>
        <v>#REF!</v>
      </c>
    </row>
    <row r="150" spans="1:12">
      <c r="A150" s="320"/>
      <c r="B150" s="13" t="s">
        <v>386</v>
      </c>
      <c r="C150" s="328" t="s">
        <v>382</v>
      </c>
      <c r="D150" s="22">
        <v>37373</v>
      </c>
      <c r="E150" s="21" t="e">
        <f>IF(B150="I",IF(C150="LABOR",VLOOKUP(D150,#REF!,2,FALSE),IF(C150="SINAPI",VLOOKUP(D150,#REF!,2,FALSE),IF(C150="COTAÇÃO",VLOOKUP(D150,#REF!,2,FALSE)))),IF(C150="LABOR",VLOOKUP(D150,#REF!,5,FALSE),IF(C150="SINAPI",VLOOKUP(D150,#REF!,2,FALSE),"outro")))</f>
        <v>#REF!</v>
      </c>
      <c r="F150" s="328" t="s">
        <v>387</v>
      </c>
      <c r="G150" s="22" t="e">
        <f>IF(B150="I",IF(C150="LABOR",VLOOKUP(D150,#REF!,3,FALSE),IF(C150="SINAPI",VLOOKUP(D150,#REF!,3,FALSE),IF(C150="COTAÇÃO",VLOOKUP(D150,#REF!,3,FALSE)))),IF(C150="LABOR",VLOOKUP(D150,#REF!,6,FALSE),IF(C150="SINAPI",VLOOKUP(D150,#REF!,3,FALSE),"outro")))</f>
        <v>#REF!</v>
      </c>
      <c r="H150" s="23">
        <v>1</v>
      </c>
      <c r="I150" s="24" t="e">
        <f>IF(B150="I",IF(F150="MO",IF(C150="LABOR",ROUND(VLOOKUP(D150,#REF!,4,FALSE)/(1+#REF!),2),IF(C150="SINAPI",ROUND(VLOOKUP(D150,#REF!,5,FALSE)/(1+#REF!),2),"outro")),IF(C150="LABOR",VLOOKUP(D150,#REF!,4,FALSE),IF(C150="SINAPI",VLOOKUP(D150,#REF!,5,FALSE),IF(C150="COTAÇÃO",VLOOKUP(D150,#REF!,14,FALSE))))),IF(C150="SINAPI",IF(F150="MO",ROUND(VLOOKUP(D150,#REF!,4,FALSE)/(1+#REF!),2),VLOOKUP(D150,#REF!,4,FALSE)),"outro"))</f>
        <v>#REF!</v>
      </c>
      <c r="J150" s="24" t="e">
        <f t="shared" si="11"/>
        <v>#REF!</v>
      </c>
    </row>
    <row r="151" spans="1:12">
      <c r="A151" s="321"/>
      <c r="B151" s="322"/>
      <c r="C151" s="4"/>
      <c r="D151" s="4"/>
      <c r="E151" s="5"/>
      <c r="F151" s="4"/>
      <c r="G151" s="5"/>
      <c r="H151" s="5"/>
      <c r="I151" s="5"/>
      <c r="J151" s="6"/>
    </row>
    <row r="152" spans="1:12" ht="25.5">
      <c r="A152" s="501" t="s">
        <v>7</v>
      </c>
      <c r="B152" s="501"/>
      <c r="C152" s="501" t="s">
        <v>8</v>
      </c>
      <c r="D152" s="501"/>
      <c r="E152" s="333" t="s">
        <v>9</v>
      </c>
      <c r="F152" s="8" t="s">
        <v>1</v>
      </c>
      <c r="G152" s="9"/>
      <c r="H152" s="10"/>
      <c r="I152" s="11"/>
      <c r="J152" s="12" t="s">
        <v>311</v>
      </c>
    </row>
    <row r="153" spans="1:12" s="1" customFormat="1">
      <c r="A153" s="319" t="str">
        <f>CONCATENATE($M$1,"-")</f>
        <v>MO-</v>
      </c>
      <c r="B153" s="323">
        <f>COUNTIF(B$1:B152,"&gt;0")+1</f>
        <v>15</v>
      </c>
      <c r="C153" s="13" t="s">
        <v>382</v>
      </c>
      <c r="D153" s="13">
        <v>88252</v>
      </c>
      <c r="E153" s="14" t="e">
        <f>IF(C153="LABOR",VLOOKUP(D153,#REF!,5,FALSE),IF(C153="SINAPI",VLOOKUP(D153,#REF!,2,FALSE),"outro"))</f>
        <v>#REF!</v>
      </c>
      <c r="F153" s="15" t="e">
        <f>IF(C153="LABOR",VLOOKUP(D153,#REF!,6,FALSE),IF(C153="SINAPI",VLOOKUP(D153,#REF!,3,FALSE),"outro"))</f>
        <v>#REF!</v>
      </c>
      <c r="G153" s="16"/>
      <c r="H153" s="17"/>
      <c r="I153" s="18"/>
      <c r="J153" s="211" t="e">
        <f>((SUMIF(F155:F161,"MO",J155:J161)*(1+$G$3)+(SUM(J155:J161)-SUMIF(F155:F161,"MO",J155:J161)))*(1+$H$3))</f>
        <v>#REF!</v>
      </c>
      <c r="L153" s="334"/>
    </row>
    <row r="154" spans="1:12">
      <c r="A154" s="324"/>
      <c r="B154" s="331" t="s">
        <v>0</v>
      </c>
      <c r="C154" s="19" t="s">
        <v>5</v>
      </c>
      <c r="D154" s="19" t="s">
        <v>6</v>
      </c>
      <c r="E154" s="19" t="s">
        <v>74</v>
      </c>
      <c r="F154" s="19" t="s">
        <v>0</v>
      </c>
      <c r="G154" s="20" t="s">
        <v>1</v>
      </c>
      <c r="H154" s="20" t="s">
        <v>2</v>
      </c>
      <c r="I154" s="20" t="s">
        <v>3</v>
      </c>
      <c r="J154" s="19" t="s">
        <v>4</v>
      </c>
    </row>
    <row r="155" spans="1:12">
      <c r="A155" s="320"/>
      <c r="B155" s="13" t="s">
        <v>385</v>
      </c>
      <c r="C155" s="328" t="s">
        <v>382</v>
      </c>
      <c r="D155" s="22">
        <v>88236</v>
      </c>
      <c r="E155" s="21" t="e">
        <f>IF(B155="I",IF(C155="LABOR",VLOOKUP(D155,#REF!,2,FALSE),IF(C155="SINAPI",VLOOKUP(D155,#REF!,2,FALSE),IF(C155="COTAÇÃO",VLOOKUP(D155,#REF!,2,FALSE)))),IF(C155="LABOR",VLOOKUP(D155,#REF!,5,FALSE),IF(C155="SINAPI",VLOOKUP(D155,#REF!,2,FALSE),"outro")))</f>
        <v>#REF!</v>
      </c>
      <c r="F155" s="328" t="s">
        <v>387</v>
      </c>
      <c r="G155" s="22" t="e">
        <f>IF(B155="I",IF(C155="LABOR",VLOOKUP(D155,#REF!,3,FALSE),IF(C155="SINAPI",VLOOKUP(D155,#REF!,3,FALSE),IF(C155="COTAÇÃO",VLOOKUP(D155,#REF!,3,FALSE)))),IF(C155="LABOR",VLOOKUP(D155,#REF!,6,FALSE),IF(C155="SINAPI",VLOOKUP(D155,#REF!,3,FALSE),"outro")))</f>
        <v>#REF!</v>
      </c>
      <c r="H155" s="23">
        <v>1</v>
      </c>
      <c r="I155" s="24">
        <v>0.34</v>
      </c>
      <c r="J155" s="24">
        <f t="shared" ref="J155:J161" si="12">ROUND(H155*I155,2)</f>
        <v>0.34</v>
      </c>
    </row>
    <row r="156" spans="1:12">
      <c r="A156" s="320"/>
      <c r="B156" s="13" t="s">
        <v>385</v>
      </c>
      <c r="C156" s="328" t="s">
        <v>382</v>
      </c>
      <c r="D156" s="22">
        <v>88237</v>
      </c>
      <c r="E156" s="21" t="e">
        <f>IF(B156="I",IF(C156="LABOR",VLOOKUP(D156,#REF!,2,FALSE),IF(C156="SINAPI",VLOOKUP(D156,#REF!,2,FALSE),IF(C156="COTAÇÃO",VLOOKUP(D156,#REF!,2,FALSE)))),IF(C156="LABOR",VLOOKUP(D156,#REF!,5,FALSE),IF(C156="SINAPI",VLOOKUP(D156,#REF!,2,FALSE),"outro")))</f>
        <v>#REF!</v>
      </c>
      <c r="F156" s="328" t="s">
        <v>387</v>
      </c>
      <c r="G156" s="22" t="e">
        <f>IF(B156="I",IF(C156="LABOR",VLOOKUP(D156,#REF!,3,FALSE),IF(C156="SINAPI",VLOOKUP(D156,#REF!,3,FALSE),IF(C156="COTAÇÃO",VLOOKUP(D156,#REF!,3,FALSE)))),IF(C156="LABOR",VLOOKUP(D156,#REF!,6,FALSE),IF(C156="SINAPI",VLOOKUP(D156,#REF!,3,FALSE),"outro")))</f>
        <v>#REF!</v>
      </c>
      <c r="H156" s="23">
        <v>1</v>
      </c>
      <c r="I156" s="24" t="e">
        <f>IF(B156="I",IF(F156="MO",IF(C156="LABOR",ROUND(VLOOKUP(D156,#REF!,4,FALSE)/(1+#REF!),2),IF(C156="SINAPI",ROUND(VLOOKUP(D156,#REF!,5,FALSE)/(1+#REF!),2),"outro")),IF(C156="LABOR",VLOOKUP(D156,#REF!,4,FALSE),IF(C156="SINAPI",VLOOKUP(D156,#REF!,5,FALSE),IF(C156="COTAÇÃO",VLOOKUP(D156,#REF!,14,FALSE))))),IF(C156="SINAPI",IF(F156="MO",ROUND(VLOOKUP(D156,#REF!,4,FALSE)/(1+#REF!),2),VLOOKUP(D156,#REF!,4,FALSE)),"outro"))</f>
        <v>#REF!</v>
      </c>
      <c r="J156" s="24" t="e">
        <f t="shared" si="12"/>
        <v>#REF!</v>
      </c>
    </row>
    <row r="157" spans="1:12">
      <c r="A157" s="320"/>
      <c r="B157" s="13" t="s">
        <v>386</v>
      </c>
      <c r="C157" s="328" t="s">
        <v>382</v>
      </c>
      <c r="D157" s="22">
        <v>6121</v>
      </c>
      <c r="E157" s="21" t="e">
        <f>IF(B157="I",IF(C157="LABOR",VLOOKUP(D157,#REF!,2,FALSE),IF(C157="SINAPI",VLOOKUP(D157,#REF!,2,FALSE),IF(C157="COTAÇÃO",VLOOKUP(D157,#REF!,2,FALSE)))),IF(C157="LABOR",VLOOKUP(D157,#REF!,5,FALSE),IF(C157="SINAPI",VLOOKUP(D157,#REF!,2,FALSE),"outro")))</f>
        <v>#REF!</v>
      </c>
      <c r="F157" s="22" t="s">
        <v>10</v>
      </c>
      <c r="G157" s="22" t="e">
        <f>IF(B157="I",IF(C157="LABOR",VLOOKUP(D157,#REF!,3,FALSE),IF(C157="SINAPI",VLOOKUP(D157,#REF!,3,FALSE),IF(C157="COTAÇÃO",VLOOKUP(D157,#REF!,3,FALSE)))),IF(C157="LABOR",VLOOKUP(D157,#REF!,6,FALSE),IF(C157="SINAPI",VLOOKUP(D157,#REF!,3,FALSE),"outro")))</f>
        <v>#REF!</v>
      </c>
      <c r="H157" s="23">
        <v>1</v>
      </c>
      <c r="I157" s="24" t="e">
        <f>IF(B157="I",IF(F157="MO",IF(C157="LABOR",ROUND(VLOOKUP(D157,#REF!,4,FALSE)/(1+#REF!),2),IF(C157="SINAPI",ROUND(VLOOKUP(D157,#REF!,5,FALSE)/(1+#REF!),2),"outro")),IF(C157="LABOR",VLOOKUP(D157,#REF!,4,FALSE),IF(C157="SINAPI",VLOOKUP(D157,#REF!,5,FALSE),IF(C157="COTAÇÃO",VLOOKUP(D157,#REF!,14,FALSE))))),IF(C157="SINAPI",IF(F157="MO",ROUND(VLOOKUP(D157,#REF!,4,FALSE)/(1+#REF!),2),VLOOKUP(D157,#REF!,4,FALSE)),"outro"))</f>
        <v>#REF!</v>
      </c>
      <c r="J157" s="24" t="e">
        <f t="shared" si="12"/>
        <v>#REF!</v>
      </c>
    </row>
    <row r="158" spans="1:12">
      <c r="A158" s="320"/>
      <c r="B158" s="13" t="s">
        <v>386</v>
      </c>
      <c r="C158" s="328" t="s">
        <v>382</v>
      </c>
      <c r="D158" s="22">
        <v>37370</v>
      </c>
      <c r="E158" s="21" t="e">
        <f>IF(B158="I",IF(C158="LABOR",VLOOKUP(D158,#REF!,2,FALSE),IF(C158="SINAPI",VLOOKUP(D158,#REF!,2,FALSE),IF(C158="COTAÇÃO",VLOOKUP(D158,#REF!,2,FALSE)))),IF(C158="LABOR",VLOOKUP(D158,#REF!,5,FALSE),IF(C158="SINAPI",VLOOKUP(D158,#REF!,2,FALSE),"outro")))</f>
        <v>#REF!</v>
      </c>
      <c r="F158" s="328" t="s">
        <v>387</v>
      </c>
      <c r="G158" s="22" t="e">
        <f>IF(B158="I",IF(C158="LABOR",VLOOKUP(D158,#REF!,3,FALSE),IF(C158="SINAPI",VLOOKUP(D158,#REF!,3,FALSE),IF(C158="COTAÇÃO",VLOOKUP(D158,#REF!,3,FALSE)))),IF(C158="LABOR",VLOOKUP(D158,#REF!,6,FALSE),IF(C158="SINAPI",VLOOKUP(D158,#REF!,3,FALSE),"outro")))</f>
        <v>#REF!</v>
      </c>
      <c r="H158" s="23">
        <v>1</v>
      </c>
      <c r="I158" s="24" t="e">
        <f>IF(B158="I",IF(F158="MO",IF(C158="LABOR",ROUND(VLOOKUP(D158,#REF!,4,FALSE)/(1+#REF!),2),IF(C158="SINAPI",ROUND(VLOOKUP(D158,#REF!,5,FALSE)/(1+#REF!),2),"outro")),IF(C158="LABOR",VLOOKUP(D158,#REF!,4,FALSE),IF(C158="SINAPI",VLOOKUP(D158,#REF!,5,FALSE),IF(C158="COTAÇÃO",VLOOKUP(D158,#REF!,14,FALSE))))),IF(C158="SINAPI",IF(F158="MO",ROUND(VLOOKUP(D158,#REF!,4,FALSE)/(1+#REF!),2),VLOOKUP(D158,#REF!,4,FALSE)),"outro"))</f>
        <v>#REF!</v>
      </c>
      <c r="J158" s="24" t="e">
        <f t="shared" si="12"/>
        <v>#REF!</v>
      </c>
    </row>
    <row r="159" spans="1:12">
      <c r="A159" s="320"/>
      <c r="B159" s="13" t="s">
        <v>386</v>
      </c>
      <c r="C159" s="328" t="s">
        <v>382</v>
      </c>
      <c r="D159" s="22">
        <v>37371</v>
      </c>
      <c r="E159" s="21" t="e">
        <f>IF(B159="I",IF(C159="LABOR",VLOOKUP(D159,#REF!,2,FALSE),IF(C159="SINAPI",VLOOKUP(D159,#REF!,2,FALSE),IF(C159="COTAÇÃO",VLOOKUP(D159,#REF!,2,FALSE)))),IF(C159="LABOR",VLOOKUP(D159,#REF!,5,FALSE),IF(C159="SINAPI",VLOOKUP(D159,#REF!,2,FALSE),"outro")))</f>
        <v>#REF!</v>
      </c>
      <c r="F159" s="328" t="s">
        <v>387</v>
      </c>
      <c r="G159" s="22" t="e">
        <f>IF(B159="I",IF(C159="LABOR",VLOOKUP(D159,#REF!,3,FALSE),IF(C159="SINAPI",VLOOKUP(D159,#REF!,3,FALSE),IF(C159="COTAÇÃO",VLOOKUP(D159,#REF!,3,FALSE)))),IF(C159="LABOR",VLOOKUP(D159,#REF!,6,FALSE),IF(C159="SINAPI",VLOOKUP(D159,#REF!,3,FALSE),"outro")))</f>
        <v>#REF!</v>
      </c>
      <c r="H159" s="23">
        <v>1</v>
      </c>
      <c r="I159" s="24" t="e">
        <f>IF(B159="I",IF(F159="MO",IF(C159="LABOR",ROUND(VLOOKUP(D159,#REF!,4,FALSE)/(1+#REF!),2),IF(C159="SINAPI",ROUND(VLOOKUP(D159,#REF!,5,FALSE)/(1+#REF!),2),"outro")),IF(C159="LABOR",VLOOKUP(D159,#REF!,4,FALSE),IF(C159="SINAPI",VLOOKUP(D159,#REF!,5,FALSE),IF(C159="COTAÇÃO",VLOOKUP(D159,#REF!,14,FALSE))))),IF(C159="SINAPI",IF(F159="MO",ROUND(VLOOKUP(D159,#REF!,4,FALSE)/(1+#REF!),2),VLOOKUP(D159,#REF!,4,FALSE)),"outro"))</f>
        <v>#REF!</v>
      </c>
      <c r="J159" s="24" t="e">
        <f t="shared" si="12"/>
        <v>#REF!</v>
      </c>
    </row>
    <row r="160" spans="1:12">
      <c r="A160" s="320"/>
      <c r="B160" s="13" t="s">
        <v>386</v>
      </c>
      <c r="C160" s="328" t="s">
        <v>382</v>
      </c>
      <c r="D160" s="22">
        <v>37372</v>
      </c>
      <c r="E160" s="21" t="e">
        <f>IF(B160="I",IF(C160="LABOR",VLOOKUP(D160,#REF!,2,FALSE),IF(C160="SINAPI",VLOOKUP(D160,#REF!,2,FALSE),IF(C160="COTAÇÃO",VLOOKUP(D160,#REF!,2,FALSE)))),IF(C160="LABOR",VLOOKUP(D160,#REF!,5,FALSE),IF(C160="SINAPI",VLOOKUP(D160,#REF!,2,FALSE),"outro")))</f>
        <v>#REF!</v>
      </c>
      <c r="F160" s="328" t="s">
        <v>387</v>
      </c>
      <c r="G160" s="22" t="e">
        <f>IF(B160="I",IF(C160="LABOR",VLOOKUP(D160,#REF!,3,FALSE),IF(C160="SINAPI",VLOOKUP(D160,#REF!,3,FALSE),IF(C160="COTAÇÃO",VLOOKUP(D160,#REF!,3,FALSE)))),IF(C160="LABOR",VLOOKUP(D160,#REF!,6,FALSE),IF(C160="SINAPI",VLOOKUP(D160,#REF!,3,FALSE),"outro")))</f>
        <v>#REF!</v>
      </c>
      <c r="H160" s="23">
        <v>1</v>
      </c>
      <c r="I160" s="24" t="e">
        <f>IF(B160="I",IF(F160="MO",IF(C160="LABOR",ROUND(VLOOKUP(D160,#REF!,4,FALSE)/(1+#REF!),2),IF(C160="SINAPI",ROUND(VLOOKUP(D160,#REF!,5,FALSE)/(1+#REF!),2),"outro")),IF(C160="LABOR",VLOOKUP(D160,#REF!,4,FALSE),IF(C160="SINAPI",VLOOKUP(D160,#REF!,5,FALSE),IF(C160="COTAÇÃO",VLOOKUP(D160,#REF!,14,FALSE))))),IF(C160="SINAPI",IF(F160="MO",ROUND(VLOOKUP(D160,#REF!,4,FALSE)/(1+#REF!),2),VLOOKUP(D160,#REF!,4,FALSE)),"outro"))</f>
        <v>#REF!</v>
      </c>
      <c r="J160" s="24" t="e">
        <f t="shared" si="12"/>
        <v>#REF!</v>
      </c>
    </row>
    <row r="161" spans="1:12">
      <c r="A161" s="320"/>
      <c r="B161" s="13" t="s">
        <v>386</v>
      </c>
      <c r="C161" s="328" t="s">
        <v>382</v>
      </c>
      <c r="D161" s="22">
        <v>37373</v>
      </c>
      <c r="E161" s="21" t="e">
        <f>IF(B161="I",IF(C161="LABOR",VLOOKUP(D161,#REF!,2,FALSE),IF(C161="SINAPI",VLOOKUP(D161,#REF!,2,FALSE),IF(C161="COTAÇÃO",VLOOKUP(D161,#REF!,2,FALSE)))),IF(C161="LABOR",VLOOKUP(D161,#REF!,5,FALSE),IF(C161="SINAPI",VLOOKUP(D161,#REF!,2,FALSE),"outro")))</f>
        <v>#REF!</v>
      </c>
      <c r="F161" s="328" t="s">
        <v>387</v>
      </c>
      <c r="G161" s="22" t="e">
        <f>IF(B161="I",IF(C161="LABOR",VLOOKUP(D161,#REF!,3,FALSE),IF(C161="SINAPI",VLOOKUP(D161,#REF!,3,FALSE),IF(C161="COTAÇÃO",VLOOKUP(D161,#REF!,3,FALSE)))),IF(C161="LABOR",VLOOKUP(D161,#REF!,6,FALSE),IF(C161="SINAPI",VLOOKUP(D161,#REF!,3,FALSE),"outro")))</f>
        <v>#REF!</v>
      </c>
      <c r="H161" s="23">
        <v>1</v>
      </c>
      <c r="I161" s="24" t="e">
        <f>IF(B161="I",IF(F161="MO",IF(C161="LABOR",ROUND(VLOOKUP(D161,#REF!,4,FALSE)/(1+#REF!),2),IF(C161="SINAPI",ROUND(VLOOKUP(D161,#REF!,5,FALSE)/(1+#REF!),2),"outro")),IF(C161="LABOR",VLOOKUP(D161,#REF!,4,FALSE),IF(C161="SINAPI",VLOOKUP(D161,#REF!,5,FALSE),IF(C161="COTAÇÃO",VLOOKUP(D161,#REF!,14,FALSE))))),IF(C161="SINAPI",IF(F161="MO",ROUND(VLOOKUP(D161,#REF!,4,FALSE)/(1+#REF!),2),VLOOKUP(D161,#REF!,4,FALSE)),"outro"))</f>
        <v>#REF!</v>
      </c>
      <c r="J161" s="24" t="e">
        <f t="shared" si="12"/>
        <v>#REF!</v>
      </c>
    </row>
    <row r="162" spans="1:12">
      <c r="A162" s="321"/>
      <c r="B162" s="322"/>
      <c r="C162" s="4"/>
      <c r="D162" s="4"/>
      <c r="E162" s="5"/>
      <c r="F162" s="4"/>
      <c r="G162" s="5"/>
      <c r="H162" s="5"/>
      <c r="I162" s="5"/>
      <c r="J162" s="6"/>
    </row>
    <row r="163" spans="1:12" ht="25.5">
      <c r="A163" s="501" t="s">
        <v>7</v>
      </c>
      <c r="B163" s="501"/>
      <c r="C163" s="501" t="s">
        <v>8</v>
      </c>
      <c r="D163" s="501"/>
      <c r="E163" s="333" t="s">
        <v>9</v>
      </c>
      <c r="F163" s="8" t="s">
        <v>1</v>
      </c>
      <c r="G163" s="9"/>
      <c r="H163" s="10"/>
      <c r="I163" s="11"/>
      <c r="J163" s="12" t="s">
        <v>311</v>
      </c>
    </row>
    <row r="164" spans="1:12" s="1" customFormat="1">
      <c r="A164" s="319" t="str">
        <f>CONCATENATE($M$1,"-")</f>
        <v>MO-</v>
      </c>
      <c r="B164" s="323">
        <f>COUNTIF(B$1:B163,"&gt;0")+1</f>
        <v>16</v>
      </c>
      <c r="C164" s="13" t="s">
        <v>382</v>
      </c>
      <c r="D164" s="13">
        <v>88253</v>
      </c>
      <c r="E164" s="14" t="e">
        <f>IF(C164="LABOR",VLOOKUP(D164,#REF!,5,FALSE),IF(C164="SINAPI",VLOOKUP(D164,#REF!,2,FALSE),"outro"))</f>
        <v>#REF!</v>
      </c>
      <c r="F164" s="15" t="e">
        <f>IF(C164="LABOR",VLOOKUP(D164,#REF!,6,FALSE),IF(C164="SINAPI",VLOOKUP(D164,#REF!,3,FALSE),"outro"))</f>
        <v>#REF!</v>
      </c>
      <c r="G164" s="16"/>
      <c r="H164" s="17"/>
      <c r="I164" s="18"/>
      <c r="J164" s="332" t="e">
        <f>((SUMIF(F166:F172,"MO",J166:J172)*(1+$G$3)+(SUM(J166:J172)-SUMIF(F166:F172,"MO",J166:J172)))*(1+$H$3))</f>
        <v>#REF!</v>
      </c>
      <c r="L164" s="334"/>
    </row>
    <row r="165" spans="1:12">
      <c r="A165" s="324"/>
      <c r="B165" s="331" t="s">
        <v>0</v>
      </c>
      <c r="C165" s="19" t="s">
        <v>5</v>
      </c>
      <c r="D165" s="19" t="s">
        <v>6</v>
      </c>
      <c r="E165" s="19" t="s">
        <v>74</v>
      </c>
      <c r="F165" s="19" t="s">
        <v>0</v>
      </c>
      <c r="G165" s="20" t="s">
        <v>1</v>
      </c>
      <c r="H165" s="20" t="s">
        <v>2</v>
      </c>
      <c r="I165" s="20" t="s">
        <v>3</v>
      </c>
      <c r="J165" s="19" t="s">
        <v>4</v>
      </c>
    </row>
    <row r="166" spans="1:12">
      <c r="A166" s="320"/>
      <c r="B166" s="13" t="s">
        <v>385</v>
      </c>
      <c r="C166" s="328" t="s">
        <v>382</v>
      </c>
      <c r="D166" s="22">
        <v>88236</v>
      </c>
      <c r="E166" s="21" t="e">
        <f>IF(B166="I",IF(C166="LABOR",VLOOKUP(D166,#REF!,2,FALSE),IF(C166="SINAPI",VLOOKUP(D166,#REF!,2,FALSE),IF(C166="COTAÇÃO",VLOOKUP(D166,#REF!,2,FALSE)))),IF(C166="LABOR",VLOOKUP(D166,#REF!,5,FALSE),IF(C166="SINAPI",VLOOKUP(D166,#REF!,2,FALSE),"outro")))</f>
        <v>#REF!</v>
      </c>
      <c r="F166" s="328" t="s">
        <v>387</v>
      </c>
      <c r="G166" s="22" t="e">
        <f>IF(B166="I",IF(C166="LABOR",VLOOKUP(D166,#REF!,3,FALSE),IF(C166="SINAPI",VLOOKUP(D166,#REF!,3,FALSE),IF(C166="COTAÇÃO",VLOOKUP(D166,#REF!,3,FALSE)))),IF(C166="LABOR",VLOOKUP(D166,#REF!,6,FALSE),IF(C166="SINAPI",VLOOKUP(D166,#REF!,3,FALSE),"outro")))</f>
        <v>#REF!</v>
      </c>
      <c r="H166" s="23">
        <v>1</v>
      </c>
      <c r="I166" s="24">
        <v>0.34</v>
      </c>
      <c r="J166" s="24">
        <f t="shared" ref="J166:J172" si="13">ROUND(H166*I166,2)</f>
        <v>0.34</v>
      </c>
    </row>
    <row r="167" spans="1:12">
      <c r="A167" s="320"/>
      <c r="B167" s="13" t="s">
        <v>385</v>
      </c>
      <c r="C167" s="328" t="s">
        <v>382</v>
      </c>
      <c r="D167" s="22">
        <v>88237</v>
      </c>
      <c r="E167" s="21" t="e">
        <f>IF(B167="I",IF(C167="LABOR",VLOOKUP(D167,#REF!,2,FALSE),IF(C167="SINAPI",VLOOKUP(D167,#REF!,2,FALSE),IF(C167="COTAÇÃO",VLOOKUP(D167,#REF!,2,FALSE)))),IF(C167="LABOR",VLOOKUP(D167,#REF!,5,FALSE),IF(C167="SINAPI",VLOOKUP(D167,#REF!,2,FALSE),"outro")))</f>
        <v>#REF!</v>
      </c>
      <c r="F167" s="328" t="s">
        <v>387</v>
      </c>
      <c r="G167" s="22" t="e">
        <f>IF(B167="I",IF(C167="LABOR",VLOOKUP(D167,#REF!,3,FALSE),IF(C167="SINAPI",VLOOKUP(D167,#REF!,3,FALSE),IF(C167="COTAÇÃO",VLOOKUP(D167,#REF!,3,FALSE)))),IF(C167="LABOR",VLOOKUP(D167,#REF!,6,FALSE),IF(C167="SINAPI",VLOOKUP(D167,#REF!,3,FALSE),"outro")))</f>
        <v>#REF!</v>
      </c>
      <c r="H167" s="23">
        <v>1</v>
      </c>
      <c r="I167" s="24" t="e">
        <f>IF(B167="I",IF(F167="MO",IF(C167="LABOR",ROUND(VLOOKUP(D167,#REF!,4,FALSE)/(1+#REF!),2),IF(C167="SINAPI",ROUND(VLOOKUP(D167,#REF!,5,FALSE)/(1+#REF!),2),"outro")),IF(C167="LABOR",VLOOKUP(D167,#REF!,4,FALSE),IF(C167="SINAPI",VLOOKUP(D167,#REF!,5,FALSE),IF(C167="COTAÇÃO",VLOOKUP(D167,#REF!,14,FALSE))))),IF(C167="SINAPI",IF(F167="MO",ROUND(VLOOKUP(D167,#REF!,4,FALSE)/(1+#REF!),2),VLOOKUP(D167,#REF!,4,FALSE)),"outro"))</f>
        <v>#REF!</v>
      </c>
      <c r="J167" s="24" t="e">
        <f t="shared" si="13"/>
        <v>#REF!</v>
      </c>
    </row>
    <row r="168" spans="1:12">
      <c r="A168" s="320"/>
      <c r="B168" s="13" t="s">
        <v>386</v>
      </c>
      <c r="C168" s="328" t="s">
        <v>382</v>
      </c>
      <c r="D168" s="22">
        <v>244</v>
      </c>
      <c r="E168" s="21" t="e">
        <f>IF(B168="I",IF(C168="LABOR",VLOOKUP(D168,#REF!,2,FALSE),IF(C168="SINAPI",VLOOKUP(D168,#REF!,2,FALSE),IF(C168="COTAÇÃO",VLOOKUP(D168,#REF!,2,FALSE)))),IF(C168="LABOR",VLOOKUP(D168,#REF!,5,FALSE),IF(C168="SINAPI",VLOOKUP(D168,#REF!,2,FALSE),"outro")))</f>
        <v>#REF!</v>
      </c>
      <c r="F168" s="22" t="s">
        <v>10</v>
      </c>
      <c r="G168" s="22" t="e">
        <f>IF(B168="I",IF(C168="LABOR",VLOOKUP(D168,#REF!,3,FALSE),IF(C168="SINAPI",VLOOKUP(D168,#REF!,3,FALSE),IF(C168="COTAÇÃO",VLOOKUP(D168,#REF!,3,FALSE)))),IF(C168="LABOR",VLOOKUP(D168,#REF!,6,FALSE),IF(C168="SINAPI",VLOOKUP(D168,#REF!,3,FALSE),"outro")))</f>
        <v>#REF!</v>
      </c>
      <c r="H168" s="23">
        <v>1</v>
      </c>
      <c r="I168" s="24" t="e">
        <f>IF(B168="I",IF(F168="MO",IF(C168="LABOR",ROUND(VLOOKUP(D168,#REF!,4,FALSE)/(1+#REF!),2),IF(C168="SINAPI",ROUND(VLOOKUP(D168,#REF!,5,FALSE)/(1+#REF!),2),"outro")),IF(C168="LABOR",VLOOKUP(D168,#REF!,4,FALSE),IF(C168="SINAPI",VLOOKUP(D168,#REF!,5,FALSE),IF(C168="COTAÇÃO",VLOOKUP(D168,#REF!,14,FALSE))))),IF(C168="SINAPI",IF(F168="MO",ROUND(VLOOKUP(D168,#REF!,4,FALSE)/(1+#REF!),2),VLOOKUP(D168,#REF!,4,FALSE)),"outro"))</f>
        <v>#REF!</v>
      </c>
      <c r="J168" s="24" t="e">
        <f t="shared" si="13"/>
        <v>#REF!</v>
      </c>
    </row>
    <row r="169" spans="1:12">
      <c r="A169" s="320"/>
      <c r="B169" s="13" t="s">
        <v>386</v>
      </c>
      <c r="C169" s="328" t="s">
        <v>382</v>
      </c>
      <c r="D169" s="22">
        <v>37370</v>
      </c>
      <c r="E169" s="21" t="e">
        <f>IF(B169="I",IF(C169="LABOR",VLOOKUP(D169,#REF!,2,FALSE),IF(C169="SINAPI",VLOOKUP(D169,#REF!,2,FALSE),IF(C169="COTAÇÃO",VLOOKUP(D169,#REF!,2,FALSE)))),IF(C169="LABOR",VLOOKUP(D169,#REF!,5,FALSE),IF(C169="SINAPI",VLOOKUP(D169,#REF!,2,FALSE),"outro")))</f>
        <v>#REF!</v>
      </c>
      <c r="F169" s="328" t="s">
        <v>387</v>
      </c>
      <c r="G169" s="22" t="e">
        <f>IF(B169="I",IF(C169="LABOR",VLOOKUP(D169,#REF!,3,FALSE),IF(C169="SINAPI",VLOOKUP(D169,#REF!,3,FALSE),IF(C169="COTAÇÃO",VLOOKUP(D169,#REF!,3,FALSE)))),IF(C169="LABOR",VLOOKUP(D169,#REF!,6,FALSE),IF(C169="SINAPI",VLOOKUP(D169,#REF!,3,FALSE),"outro")))</f>
        <v>#REF!</v>
      </c>
      <c r="H169" s="23">
        <v>1</v>
      </c>
      <c r="I169" s="24" t="e">
        <f>IF(B169="I",IF(F169="MO",IF(C169="LABOR",ROUND(VLOOKUP(D169,#REF!,4,FALSE)/(1+#REF!),2),IF(C169="SINAPI",ROUND(VLOOKUP(D169,#REF!,5,FALSE)/(1+#REF!),2),"outro")),IF(C169="LABOR",VLOOKUP(D169,#REF!,4,FALSE),IF(C169="SINAPI",VLOOKUP(D169,#REF!,5,FALSE),IF(C169="COTAÇÃO",VLOOKUP(D169,#REF!,14,FALSE))))),IF(C169="SINAPI",IF(F169="MO",ROUND(VLOOKUP(D169,#REF!,4,FALSE)/(1+#REF!),2),VLOOKUP(D169,#REF!,4,FALSE)),"outro"))</f>
        <v>#REF!</v>
      </c>
      <c r="J169" s="24" t="e">
        <f t="shared" si="13"/>
        <v>#REF!</v>
      </c>
    </row>
    <row r="170" spans="1:12">
      <c r="A170" s="320"/>
      <c r="B170" s="13" t="s">
        <v>386</v>
      </c>
      <c r="C170" s="328" t="s">
        <v>382</v>
      </c>
      <c r="D170" s="22">
        <v>37371</v>
      </c>
      <c r="E170" s="21" t="e">
        <f>IF(B170="I",IF(C170="LABOR",VLOOKUP(D170,#REF!,2,FALSE),IF(C170="SINAPI",VLOOKUP(D170,#REF!,2,FALSE),IF(C170="COTAÇÃO",VLOOKUP(D170,#REF!,2,FALSE)))),IF(C170="LABOR",VLOOKUP(D170,#REF!,5,FALSE),IF(C170="SINAPI",VLOOKUP(D170,#REF!,2,FALSE),"outro")))</f>
        <v>#REF!</v>
      </c>
      <c r="F170" s="328" t="s">
        <v>387</v>
      </c>
      <c r="G170" s="22" t="e">
        <f>IF(B170="I",IF(C170="LABOR",VLOOKUP(D170,#REF!,3,FALSE),IF(C170="SINAPI",VLOOKUP(D170,#REF!,3,FALSE),IF(C170="COTAÇÃO",VLOOKUP(D170,#REF!,3,FALSE)))),IF(C170="LABOR",VLOOKUP(D170,#REF!,6,FALSE),IF(C170="SINAPI",VLOOKUP(D170,#REF!,3,FALSE),"outro")))</f>
        <v>#REF!</v>
      </c>
      <c r="H170" s="23">
        <v>1</v>
      </c>
      <c r="I170" s="24" t="e">
        <f>IF(B170="I",IF(F170="MO",IF(C170="LABOR",ROUND(VLOOKUP(D170,#REF!,4,FALSE)/(1+#REF!),2),IF(C170="SINAPI",ROUND(VLOOKUP(D170,#REF!,5,FALSE)/(1+#REF!),2),"outro")),IF(C170="LABOR",VLOOKUP(D170,#REF!,4,FALSE),IF(C170="SINAPI",VLOOKUP(D170,#REF!,5,FALSE),IF(C170="COTAÇÃO",VLOOKUP(D170,#REF!,14,FALSE))))),IF(C170="SINAPI",IF(F170="MO",ROUND(VLOOKUP(D170,#REF!,4,FALSE)/(1+#REF!),2),VLOOKUP(D170,#REF!,4,FALSE)),"outro"))</f>
        <v>#REF!</v>
      </c>
      <c r="J170" s="24" t="e">
        <f t="shared" si="13"/>
        <v>#REF!</v>
      </c>
    </row>
    <row r="171" spans="1:12">
      <c r="A171" s="320"/>
      <c r="B171" s="13" t="s">
        <v>386</v>
      </c>
      <c r="C171" s="328" t="s">
        <v>382</v>
      </c>
      <c r="D171" s="22">
        <v>37372</v>
      </c>
      <c r="E171" s="21" t="e">
        <f>IF(B171="I",IF(C171="LABOR",VLOOKUP(D171,#REF!,2,FALSE),IF(C171="SINAPI",VLOOKUP(D171,#REF!,2,FALSE),IF(C171="COTAÇÃO",VLOOKUP(D171,#REF!,2,FALSE)))),IF(C171="LABOR",VLOOKUP(D171,#REF!,5,FALSE),IF(C171="SINAPI",VLOOKUP(D171,#REF!,2,FALSE),"outro")))</f>
        <v>#REF!</v>
      </c>
      <c r="F171" s="328" t="s">
        <v>387</v>
      </c>
      <c r="G171" s="22" t="e">
        <f>IF(B171="I",IF(C171="LABOR",VLOOKUP(D171,#REF!,3,FALSE),IF(C171="SINAPI",VLOOKUP(D171,#REF!,3,FALSE),IF(C171="COTAÇÃO",VLOOKUP(D171,#REF!,3,FALSE)))),IF(C171="LABOR",VLOOKUP(D171,#REF!,6,FALSE),IF(C171="SINAPI",VLOOKUP(D171,#REF!,3,FALSE),"outro")))</f>
        <v>#REF!</v>
      </c>
      <c r="H171" s="23">
        <v>1</v>
      </c>
      <c r="I171" s="24" t="e">
        <f>IF(B171="I",IF(F171="MO",IF(C171="LABOR",ROUND(VLOOKUP(D171,#REF!,4,FALSE)/(1+#REF!),2),IF(C171="SINAPI",ROUND(VLOOKUP(D171,#REF!,5,FALSE)/(1+#REF!),2),"outro")),IF(C171="LABOR",VLOOKUP(D171,#REF!,4,FALSE),IF(C171="SINAPI",VLOOKUP(D171,#REF!,5,FALSE),IF(C171="COTAÇÃO",VLOOKUP(D171,#REF!,14,FALSE))))),IF(C171="SINAPI",IF(F171="MO",ROUND(VLOOKUP(D171,#REF!,4,FALSE)/(1+#REF!),2),VLOOKUP(D171,#REF!,4,FALSE)),"outro"))</f>
        <v>#REF!</v>
      </c>
      <c r="J171" s="24" t="e">
        <f t="shared" si="13"/>
        <v>#REF!</v>
      </c>
    </row>
    <row r="172" spans="1:12">
      <c r="A172" s="320"/>
      <c r="B172" s="13" t="s">
        <v>386</v>
      </c>
      <c r="C172" s="328" t="s">
        <v>382</v>
      </c>
      <c r="D172" s="22">
        <v>37373</v>
      </c>
      <c r="E172" s="21" t="e">
        <f>IF(B172="I",IF(C172="LABOR",VLOOKUP(D172,#REF!,2,FALSE),IF(C172="SINAPI",VLOOKUP(D172,#REF!,2,FALSE),IF(C172="COTAÇÃO",VLOOKUP(D172,#REF!,2,FALSE)))),IF(C172="LABOR",VLOOKUP(D172,#REF!,5,FALSE),IF(C172="SINAPI",VLOOKUP(D172,#REF!,2,FALSE),"outro")))</f>
        <v>#REF!</v>
      </c>
      <c r="F172" s="328" t="s">
        <v>387</v>
      </c>
      <c r="G172" s="22" t="e">
        <f>IF(B172="I",IF(C172="LABOR",VLOOKUP(D172,#REF!,3,FALSE),IF(C172="SINAPI",VLOOKUP(D172,#REF!,3,FALSE),IF(C172="COTAÇÃO",VLOOKUP(D172,#REF!,3,FALSE)))),IF(C172="LABOR",VLOOKUP(D172,#REF!,6,FALSE),IF(C172="SINAPI",VLOOKUP(D172,#REF!,3,FALSE),"outro")))</f>
        <v>#REF!</v>
      </c>
      <c r="H172" s="23">
        <v>1</v>
      </c>
      <c r="I172" s="24" t="e">
        <f>IF(B172="I",IF(F172="MO",IF(C172="LABOR",ROUND(VLOOKUP(D172,#REF!,4,FALSE)/(1+#REF!),2),IF(C172="SINAPI",ROUND(VLOOKUP(D172,#REF!,5,FALSE)/(1+#REF!),2),"outro")),IF(C172="LABOR",VLOOKUP(D172,#REF!,4,FALSE),IF(C172="SINAPI",VLOOKUP(D172,#REF!,5,FALSE),IF(C172="COTAÇÃO",VLOOKUP(D172,#REF!,14,FALSE))))),IF(C172="SINAPI",IF(F172="MO",ROUND(VLOOKUP(D172,#REF!,4,FALSE)/(1+#REF!),2),VLOOKUP(D172,#REF!,4,FALSE)),"outro"))</f>
        <v>#REF!</v>
      </c>
      <c r="J172" s="24" t="e">
        <f t="shared" si="13"/>
        <v>#REF!</v>
      </c>
    </row>
    <row r="173" spans="1:12">
      <c r="A173" s="321"/>
      <c r="B173" s="322"/>
      <c r="C173" s="4"/>
      <c r="D173" s="4"/>
      <c r="E173" s="5"/>
      <c r="F173" s="4"/>
      <c r="G173" s="5"/>
      <c r="H173" s="5"/>
      <c r="I173" s="5"/>
      <c r="J173" s="6"/>
    </row>
    <row r="174" spans="1:12" ht="25.5">
      <c r="A174" s="501" t="s">
        <v>7</v>
      </c>
      <c r="B174" s="501"/>
      <c r="C174" s="501" t="s">
        <v>8</v>
      </c>
      <c r="D174" s="501"/>
      <c r="E174" s="333" t="s">
        <v>9</v>
      </c>
      <c r="F174" s="8" t="s">
        <v>1</v>
      </c>
      <c r="G174" s="9"/>
      <c r="H174" s="10"/>
      <c r="I174" s="11"/>
      <c r="J174" s="12" t="s">
        <v>311</v>
      </c>
    </row>
    <row r="175" spans="1:12" s="1" customFormat="1">
      <c r="A175" s="319" t="str">
        <f>CONCATENATE($M$1,"-")</f>
        <v>MO-</v>
      </c>
      <c r="B175" s="323">
        <f>COUNTIF(B$1:B174,"&gt;0")+1</f>
        <v>17</v>
      </c>
      <c r="C175" s="13" t="s">
        <v>382</v>
      </c>
      <c r="D175" s="13">
        <v>88256</v>
      </c>
      <c r="E175" s="14" t="e">
        <f>IF(C175="LABOR",VLOOKUP(D175,#REF!,5,FALSE),IF(C175="SINAPI",VLOOKUP(D175,#REF!,2,FALSE),"outro"))</f>
        <v>#REF!</v>
      </c>
      <c r="F175" s="15" t="e">
        <f>IF(C175="LABOR",VLOOKUP(D175,#REF!,6,FALSE),IF(C175="SINAPI",VLOOKUP(D175,#REF!,3,FALSE),"outro"))</f>
        <v>#REF!</v>
      </c>
      <c r="G175" s="16"/>
      <c r="H175" s="17"/>
      <c r="I175" s="18"/>
      <c r="J175" s="211" t="e">
        <f>((SUMIF(F177:F183,"MO",J177:J183)*(1+$G$3)+(SUM(J177:J183)-SUMIF(F177:F183,"MO",J177:J183)))*(1+$H$3))</f>
        <v>#REF!</v>
      </c>
      <c r="L175" s="334"/>
    </row>
    <row r="176" spans="1:12">
      <c r="A176" s="324"/>
      <c r="B176" s="331" t="s">
        <v>0</v>
      </c>
      <c r="C176" s="19" t="s">
        <v>5</v>
      </c>
      <c r="D176" s="19" t="s">
        <v>6</v>
      </c>
      <c r="E176" s="19" t="s">
        <v>74</v>
      </c>
      <c r="F176" s="19" t="s">
        <v>0</v>
      </c>
      <c r="G176" s="20" t="s">
        <v>1</v>
      </c>
      <c r="H176" s="20" t="s">
        <v>2</v>
      </c>
      <c r="I176" s="20" t="s">
        <v>3</v>
      </c>
      <c r="J176" s="19" t="s">
        <v>4</v>
      </c>
    </row>
    <row r="177" spans="1:12">
      <c r="A177" s="320"/>
      <c r="B177" s="13" t="s">
        <v>385</v>
      </c>
      <c r="C177" s="328" t="s">
        <v>382</v>
      </c>
      <c r="D177" s="22">
        <v>88236</v>
      </c>
      <c r="E177" s="21" t="e">
        <f>IF(B177="I",IF(C177="LABOR",VLOOKUP(D177,#REF!,2,FALSE),IF(C177="SINAPI",VLOOKUP(D177,#REF!,2,FALSE),IF(C177="COTAÇÃO",VLOOKUP(D177,#REF!,2,FALSE)))),IF(C177="LABOR",VLOOKUP(D177,#REF!,5,FALSE),IF(C177="SINAPI",VLOOKUP(D177,#REF!,2,FALSE),"outro")))</f>
        <v>#REF!</v>
      </c>
      <c r="F177" s="328" t="s">
        <v>387</v>
      </c>
      <c r="G177" s="22" t="e">
        <f>IF(B177="I",IF(C177="LABOR",VLOOKUP(D177,#REF!,3,FALSE),IF(C177="SINAPI",VLOOKUP(D177,#REF!,3,FALSE),IF(C177="COTAÇÃO",VLOOKUP(D177,#REF!,3,FALSE)))),IF(C177="LABOR",VLOOKUP(D177,#REF!,6,FALSE),IF(C177="SINAPI",VLOOKUP(D177,#REF!,3,FALSE),"outro")))</f>
        <v>#REF!</v>
      </c>
      <c r="H177" s="23">
        <v>1</v>
      </c>
      <c r="I177" s="24">
        <v>0.34</v>
      </c>
      <c r="J177" s="24">
        <f t="shared" ref="J177:J183" si="14">ROUND(H177*I177,2)</f>
        <v>0.34</v>
      </c>
    </row>
    <row r="178" spans="1:12">
      <c r="A178" s="320"/>
      <c r="B178" s="13" t="s">
        <v>385</v>
      </c>
      <c r="C178" s="328" t="s">
        <v>382</v>
      </c>
      <c r="D178" s="22">
        <v>88237</v>
      </c>
      <c r="E178" s="21" t="e">
        <f>IF(B178="I",IF(C178="LABOR",VLOOKUP(D178,#REF!,2,FALSE),IF(C178="SINAPI",VLOOKUP(D178,#REF!,2,FALSE),IF(C178="COTAÇÃO",VLOOKUP(D178,#REF!,2,FALSE)))),IF(C178="LABOR",VLOOKUP(D178,#REF!,5,FALSE),IF(C178="SINAPI",VLOOKUP(D178,#REF!,2,FALSE),"outro")))</f>
        <v>#REF!</v>
      </c>
      <c r="F178" s="328" t="s">
        <v>387</v>
      </c>
      <c r="G178" s="22" t="e">
        <f>IF(B178="I",IF(C178="LABOR",VLOOKUP(D178,#REF!,3,FALSE),IF(C178="SINAPI",VLOOKUP(D178,#REF!,3,FALSE),IF(C178="COTAÇÃO",VLOOKUP(D178,#REF!,3,FALSE)))),IF(C178="LABOR",VLOOKUP(D178,#REF!,6,FALSE),IF(C178="SINAPI",VLOOKUP(D178,#REF!,3,FALSE),"outro")))</f>
        <v>#REF!</v>
      </c>
      <c r="H178" s="23">
        <v>1</v>
      </c>
      <c r="I178" s="24" t="e">
        <f>IF(B178="I",IF(F178="MO",IF(C178="LABOR",ROUND(VLOOKUP(D178,#REF!,4,FALSE)/(1+#REF!),2),IF(C178="SINAPI",ROUND(VLOOKUP(D178,#REF!,5,FALSE)/(1+#REF!),2),"outro")),IF(C178="LABOR",VLOOKUP(D178,#REF!,4,FALSE),IF(C178="SINAPI",VLOOKUP(D178,#REF!,5,FALSE),IF(C178="COTAÇÃO",VLOOKUP(D178,#REF!,14,FALSE))))),IF(C178="SINAPI",IF(F178="MO",ROUND(VLOOKUP(D178,#REF!,4,FALSE)/(1+#REF!),2),VLOOKUP(D178,#REF!,4,FALSE)),"outro"))</f>
        <v>#REF!</v>
      </c>
      <c r="J178" s="24" t="e">
        <f t="shared" si="14"/>
        <v>#REF!</v>
      </c>
    </row>
    <row r="179" spans="1:12">
      <c r="A179" s="320"/>
      <c r="B179" s="13" t="s">
        <v>386</v>
      </c>
      <c r="C179" s="328" t="s">
        <v>382</v>
      </c>
      <c r="D179" s="22">
        <v>4760</v>
      </c>
      <c r="E179" s="21" t="e">
        <f>IF(B179="I",IF(C179="LABOR",VLOOKUP(D179,#REF!,2,FALSE),IF(C179="SINAPI",VLOOKUP(D179,#REF!,2,FALSE),IF(C179="COTAÇÃO",VLOOKUP(D179,#REF!,2,FALSE)))),IF(C179="LABOR",VLOOKUP(D179,#REF!,5,FALSE),IF(C179="SINAPI",VLOOKUP(D179,#REF!,2,FALSE),"outro")))</f>
        <v>#REF!</v>
      </c>
      <c r="F179" s="22" t="s">
        <v>10</v>
      </c>
      <c r="G179" s="22" t="e">
        <f>IF(B179="I",IF(C179="LABOR",VLOOKUP(D179,#REF!,3,FALSE),IF(C179="SINAPI",VLOOKUP(D179,#REF!,3,FALSE),IF(C179="COTAÇÃO",VLOOKUP(D179,#REF!,3,FALSE)))),IF(C179="LABOR",VLOOKUP(D179,#REF!,6,FALSE),IF(C179="SINAPI",VLOOKUP(D179,#REF!,3,FALSE),"outro")))</f>
        <v>#REF!</v>
      </c>
      <c r="H179" s="23">
        <v>1</v>
      </c>
      <c r="I179" s="24" t="e">
        <f>IF(B179="I",IF(F179="MO",IF(C179="LABOR",ROUND(VLOOKUP(D179,#REF!,4,FALSE)/(1+#REF!),2),IF(C179="SINAPI",ROUND(VLOOKUP(D179,#REF!,5,FALSE)/(1+#REF!),2),"outro")),IF(C179="LABOR",VLOOKUP(D179,#REF!,4,FALSE),IF(C179="SINAPI",VLOOKUP(D179,#REF!,5,FALSE),IF(C179="COTAÇÃO",VLOOKUP(D179,#REF!,14,FALSE))))),IF(C179="SINAPI",IF(F179="MO",ROUND(VLOOKUP(D179,#REF!,4,FALSE)/(1+#REF!),2),VLOOKUP(D179,#REF!,4,FALSE)),"outro"))</f>
        <v>#REF!</v>
      </c>
      <c r="J179" s="24" t="e">
        <f t="shared" si="14"/>
        <v>#REF!</v>
      </c>
    </row>
    <row r="180" spans="1:12">
      <c r="A180" s="320"/>
      <c r="B180" s="13" t="s">
        <v>386</v>
      </c>
      <c r="C180" s="328" t="s">
        <v>382</v>
      </c>
      <c r="D180" s="22">
        <v>37370</v>
      </c>
      <c r="E180" s="21" t="e">
        <f>IF(B180="I",IF(C180="LABOR",VLOOKUP(D180,#REF!,2,FALSE),IF(C180="SINAPI",VLOOKUP(D180,#REF!,2,FALSE),IF(C180="COTAÇÃO",VLOOKUP(D180,#REF!,2,FALSE)))),IF(C180="LABOR",VLOOKUP(D180,#REF!,5,FALSE),IF(C180="SINAPI",VLOOKUP(D180,#REF!,2,FALSE),"outro")))</f>
        <v>#REF!</v>
      </c>
      <c r="F180" s="328" t="s">
        <v>387</v>
      </c>
      <c r="G180" s="22" t="e">
        <f>IF(B180="I",IF(C180="LABOR",VLOOKUP(D180,#REF!,3,FALSE),IF(C180="SINAPI",VLOOKUP(D180,#REF!,3,FALSE),IF(C180="COTAÇÃO",VLOOKUP(D180,#REF!,3,FALSE)))),IF(C180="LABOR",VLOOKUP(D180,#REF!,6,FALSE),IF(C180="SINAPI",VLOOKUP(D180,#REF!,3,FALSE),"outro")))</f>
        <v>#REF!</v>
      </c>
      <c r="H180" s="23">
        <v>1</v>
      </c>
      <c r="I180" s="24" t="e">
        <f>IF(B180="I",IF(F180="MO",IF(C180="LABOR",ROUND(VLOOKUP(D180,#REF!,4,FALSE)/(1+#REF!),2),IF(C180="SINAPI",ROUND(VLOOKUP(D180,#REF!,5,FALSE)/(1+#REF!),2),"outro")),IF(C180="LABOR",VLOOKUP(D180,#REF!,4,FALSE),IF(C180="SINAPI",VLOOKUP(D180,#REF!,5,FALSE),IF(C180="COTAÇÃO",VLOOKUP(D180,#REF!,14,FALSE))))),IF(C180="SINAPI",IF(F180="MO",ROUND(VLOOKUP(D180,#REF!,4,FALSE)/(1+#REF!),2),VLOOKUP(D180,#REF!,4,FALSE)),"outro"))</f>
        <v>#REF!</v>
      </c>
      <c r="J180" s="24" t="e">
        <f t="shared" si="14"/>
        <v>#REF!</v>
      </c>
    </row>
    <row r="181" spans="1:12">
      <c r="A181" s="320"/>
      <c r="B181" s="13" t="s">
        <v>386</v>
      </c>
      <c r="C181" s="328" t="s">
        <v>382</v>
      </c>
      <c r="D181" s="22">
        <v>37371</v>
      </c>
      <c r="E181" s="21" t="e">
        <f>IF(B181="I",IF(C181="LABOR",VLOOKUP(D181,#REF!,2,FALSE),IF(C181="SINAPI",VLOOKUP(D181,#REF!,2,FALSE),IF(C181="COTAÇÃO",VLOOKUP(D181,#REF!,2,FALSE)))),IF(C181="LABOR",VLOOKUP(D181,#REF!,5,FALSE),IF(C181="SINAPI",VLOOKUP(D181,#REF!,2,FALSE),"outro")))</f>
        <v>#REF!</v>
      </c>
      <c r="F181" s="328" t="s">
        <v>387</v>
      </c>
      <c r="G181" s="22" t="e">
        <f>IF(B181="I",IF(C181="LABOR",VLOOKUP(D181,#REF!,3,FALSE),IF(C181="SINAPI",VLOOKUP(D181,#REF!,3,FALSE),IF(C181="COTAÇÃO",VLOOKUP(D181,#REF!,3,FALSE)))),IF(C181="LABOR",VLOOKUP(D181,#REF!,6,FALSE),IF(C181="SINAPI",VLOOKUP(D181,#REF!,3,FALSE),"outro")))</f>
        <v>#REF!</v>
      </c>
      <c r="H181" s="23">
        <v>1</v>
      </c>
      <c r="I181" s="24" t="e">
        <f>IF(B181="I",IF(F181="MO",IF(C181="LABOR",ROUND(VLOOKUP(D181,#REF!,4,FALSE)/(1+#REF!),2),IF(C181="SINAPI",ROUND(VLOOKUP(D181,#REF!,5,FALSE)/(1+#REF!),2),"outro")),IF(C181="LABOR",VLOOKUP(D181,#REF!,4,FALSE),IF(C181="SINAPI",VLOOKUP(D181,#REF!,5,FALSE),IF(C181="COTAÇÃO",VLOOKUP(D181,#REF!,14,FALSE))))),IF(C181="SINAPI",IF(F181="MO",ROUND(VLOOKUP(D181,#REF!,4,FALSE)/(1+#REF!),2),VLOOKUP(D181,#REF!,4,FALSE)),"outro"))</f>
        <v>#REF!</v>
      </c>
      <c r="J181" s="24" t="e">
        <f t="shared" si="14"/>
        <v>#REF!</v>
      </c>
    </row>
    <row r="182" spans="1:12">
      <c r="A182" s="320"/>
      <c r="B182" s="13" t="s">
        <v>386</v>
      </c>
      <c r="C182" s="328" t="s">
        <v>382</v>
      </c>
      <c r="D182" s="22">
        <v>37372</v>
      </c>
      <c r="E182" s="21" t="e">
        <f>IF(B182="I",IF(C182="LABOR",VLOOKUP(D182,#REF!,2,FALSE),IF(C182="SINAPI",VLOOKUP(D182,#REF!,2,FALSE),IF(C182="COTAÇÃO",VLOOKUP(D182,#REF!,2,FALSE)))),IF(C182="LABOR",VLOOKUP(D182,#REF!,5,FALSE),IF(C182="SINAPI",VLOOKUP(D182,#REF!,2,FALSE),"outro")))</f>
        <v>#REF!</v>
      </c>
      <c r="F182" s="328" t="s">
        <v>387</v>
      </c>
      <c r="G182" s="22" t="e">
        <f>IF(B182="I",IF(C182="LABOR",VLOOKUP(D182,#REF!,3,FALSE),IF(C182="SINAPI",VLOOKUP(D182,#REF!,3,FALSE),IF(C182="COTAÇÃO",VLOOKUP(D182,#REF!,3,FALSE)))),IF(C182="LABOR",VLOOKUP(D182,#REF!,6,FALSE),IF(C182="SINAPI",VLOOKUP(D182,#REF!,3,FALSE),"outro")))</f>
        <v>#REF!</v>
      </c>
      <c r="H182" s="23">
        <v>1</v>
      </c>
      <c r="I182" s="24" t="e">
        <f>IF(B182="I",IF(F182="MO",IF(C182="LABOR",ROUND(VLOOKUP(D182,#REF!,4,FALSE)/(1+#REF!),2),IF(C182="SINAPI",ROUND(VLOOKUP(D182,#REF!,5,FALSE)/(1+#REF!),2),"outro")),IF(C182="LABOR",VLOOKUP(D182,#REF!,4,FALSE),IF(C182="SINAPI",VLOOKUP(D182,#REF!,5,FALSE),IF(C182="COTAÇÃO",VLOOKUP(D182,#REF!,14,FALSE))))),IF(C182="SINAPI",IF(F182="MO",ROUND(VLOOKUP(D182,#REF!,4,FALSE)/(1+#REF!),2),VLOOKUP(D182,#REF!,4,FALSE)),"outro"))</f>
        <v>#REF!</v>
      </c>
      <c r="J182" s="24" t="e">
        <f t="shared" si="14"/>
        <v>#REF!</v>
      </c>
    </row>
    <row r="183" spans="1:12">
      <c r="A183" s="320"/>
      <c r="B183" s="13" t="s">
        <v>386</v>
      </c>
      <c r="C183" s="328" t="s">
        <v>382</v>
      </c>
      <c r="D183" s="22">
        <v>37373</v>
      </c>
      <c r="E183" s="21" t="e">
        <f>IF(B183="I",IF(C183="LABOR",VLOOKUP(D183,#REF!,2,FALSE),IF(C183="SINAPI",VLOOKUP(D183,#REF!,2,FALSE),IF(C183="COTAÇÃO",VLOOKUP(D183,#REF!,2,FALSE)))),IF(C183="LABOR",VLOOKUP(D183,#REF!,5,FALSE),IF(C183="SINAPI",VLOOKUP(D183,#REF!,2,FALSE),"outro")))</f>
        <v>#REF!</v>
      </c>
      <c r="F183" s="328" t="s">
        <v>387</v>
      </c>
      <c r="G183" s="22" t="e">
        <f>IF(B183="I",IF(C183="LABOR",VLOOKUP(D183,#REF!,3,FALSE),IF(C183="SINAPI",VLOOKUP(D183,#REF!,3,FALSE),IF(C183="COTAÇÃO",VLOOKUP(D183,#REF!,3,FALSE)))),IF(C183="LABOR",VLOOKUP(D183,#REF!,6,FALSE),IF(C183="SINAPI",VLOOKUP(D183,#REF!,3,FALSE),"outro")))</f>
        <v>#REF!</v>
      </c>
      <c r="H183" s="23">
        <v>1</v>
      </c>
      <c r="I183" s="24" t="e">
        <f>IF(B183="I",IF(F183="MO",IF(C183="LABOR",ROUND(VLOOKUP(D183,#REF!,4,FALSE)/(1+#REF!),2),IF(C183="SINAPI",ROUND(VLOOKUP(D183,#REF!,5,FALSE)/(1+#REF!),2),"outro")),IF(C183="LABOR",VLOOKUP(D183,#REF!,4,FALSE),IF(C183="SINAPI",VLOOKUP(D183,#REF!,5,FALSE),IF(C183="COTAÇÃO",VLOOKUP(D183,#REF!,14,FALSE))))),IF(C183="SINAPI",IF(F183="MO",ROUND(VLOOKUP(D183,#REF!,4,FALSE)/(1+#REF!),2),VLOOKUP(D183,#REF!,4,FALSE)),"outro"))</f>
        <v>#REF!</v>
      </c>
      <c r="J183" s="24" t="e">
        <f t="shared" si="14"/>
        <v>#REF!</v>
      </c>
    </row>
    <row r="184" spans="1:12">
      <c r="A184" s="321"/>
      <c r="B184" s="322"/>
      <c r="C184" s="4"/>
      <c r="D184" s="4"/>
      <c r="E184" s="5"/>
      <c r="F184" s="4"/>
      <c r="G184" s="5"/>
      <c r="H184" s="5"/>
      <c r="I184" s="5"/>
      <c r="J184" s="6"/>
    </row>
    <row r="185" spans="1:12" ht="25.5">
      <c r="A185" s="501" t="s">
        <v>7</v>
      </c>
      <c r="B185" s="501"/>
      <c r="C185" s="501" t="s">
        <v>8</v>
      </c>
      <c r="D185" s="501"/>
      <c r="E185" s="333" t="s">
        <v>9</v>
      </c>
      <c r="F185" s="8" t="s">
        <v>1</v>
      </c>
      <c r="G185" s="9"/>
      <c r="H185" s="10"/>
      <c r="I185" s="11"/>
      <c r="J185" s="12" t="s">
        <v>311</v>
      </c>
    </row>
    <row r="186" spans="1:12" s="1" customFormat="1">
      <c r="A186" s="319" t="str">
        <f>CONCATENATE($M$1,"-")</f>
        <v>MO-</v>
      </c>
      <c r="B186" s="323">
        <f>COUNTIF(B$1:B185,"&gt;0")+1</f>
        <v>18</v>
      </c>
      <c r="C186" s="13" t="s">
        <v>382</v>
      </c>
      <c r="D186" s="13">
        <v>88260</v>
      </c>
      <c r="E186" s="14" t="e">
        <f>IF(C186="LABOR",VLOOKUP(D186,#REF!,5,FALSE),IF(C186="SINAPI",VLOOKUP(D186,#REF!,2,FALSE),"outro"))</f>
        <v>#REF!</v>
      </c>
      <c r="F186" s="15" t="e">
        <f>IF(C186="LABOR",VLOOKUP(D186,#REF!,6,FALSE),IF(C186="SINAPI",VLOOKUP(D186,#REF!,3,FALSE),"outro"))</f>
        <v>#REF!</v>
      </c>
      <c r="G186" s="16"/>
      <c r="H186" s="17"/>
      <c r="I186" s="18"/>
      <c r="J186" s="211" t="e">
        <f>((SUMIF(F188:F194,"MO",J188:J194)*(1+$G$3)+(SUM(J188:J194)-SUMIF(F188:F194,"MO",J188:J194)))*(1+$H$3))</f>
        <v>#REF!</v>
      </c>
      <c r="L186" s="334"/>
    </row>
    <row r="187" spans="1:12">
      <c r="A187" s="324"/>
      <c r="B187" s="331" t="s">
        <v>0</v>
      </c>
      <c r="C187" s="19" t="s">
        <v>5</v>
      </c>
      <c r="D187" s="19" t="s">
        <v>6</v>
      </c>
      <c r="E187" s="19" t="s">
        <v>74</v>
      </c>
      <c r="F187" s="19" t="s">
        <v>0</v>
      </c>
      <c r="G187" s="20" t="s">
        <v>1</v>
      </c>
      <c r="H187" s="20" t="s">
        <v>2</v>
      </c>
      <c r="I187" s="20" t="s">
        <v>3</v>
      </c>
      <c r="J187" s="19" t="s">
        <v>4</v>
      </c>
    </row>
    <row r="188" spans="1:12">
      <c r="A188" s="320"/>
      <c r="B188" s="13" t="s">
        <v>385</v>
      </c>
      <c r="C188" s="328" t="s">
        <v>382</v>
      </c>
      <c r="D188" s="22">
        <v>88236</v>
      </c>
      <c r="E188" s="21" t="e">
        <f>IF(B188="I",IF(C188="LABOR",VLOOKUP(D188,#REF!,2,FALSE),IF(C188="SINAPI",VLOOKUP(D188,#REF!,2,FALSE),IF(C188="COTAÇÃO",VLOOKUP(D188,#REF!,2,FALSE)))),IF(C188="LABOR",VLOOKUP(D188,#REF!,5,FALSE),IF(C188="SINAPI",VLOOKUP(D188,#REF!,2,FALSE),"outro")))</f>
        <v>#REF!</v>
      </c>
      <c r="F188" s="328" t="s">
        <v>387</v>
      </c>
      <c r="G188" s="22" t="e">
        <f>IF(B188="I",IF(C188="LABOR",VLOOKUP(D188,#REF!,3,FALSE),IF(C188="SINAPI",VLOOKUP(D188,#REF!,3,FALSE),IF(C188="COTAÇÃO",VLOOKUP(D188,#REF!,3,FALSE)))),IF(C188="LABOR",VLOOKUP(D188,#REF!,6,FALSE),IF(C188="SINAPI",VLOOKUP(D188,#REF!,3,FALSE),"outro")))</f>
        <v>#REF!</v>
      </c>
      <c r="H188" s="23">
        <v>1</v>
      </c>
      <c r="I188" s="24">
        <v>0.34</v>
      </c>
      <c r="J188" s="24">
        <f t="shared" ref="J188:J194" si="15">ROUND(H188*I188,2)</f>
        <v>0.34</v>
      </c>
    </row>
    <row r="189" spans="1:12">
      <c r="A189" s="320"/>
      <c r="B189" s="13" t="s">
        <v>385</v>
      </c>
      <c r="C189" s="328" t="s">
        <v>382</v>
      </c>
      <c r="D189" s="22">
        <v>88237</v>
      </c>
      <c r="E189" s="21" t="e">
        <f>IF(B189="I",IF(C189="LABOR",VLOOKUP(D189,#REF!,2,FALSE),IF(C189="SINAPI",VLOOKUP(D189,#REF!,2,FALSE),IF(C189="COTAÇÃO",VLOOKUP(D189,#REF!,2,FALSE)))),IF(C189="LABOR",VLOOKUP(D189,#REF!,5,FALSE),IF(C189="SINAPI",VLOOKUP(D189,#REF!,2,FALSE),"outro")))</f>
        <v>#REF!</v>
      </c>
      <c r="F189" s="328" t="s">
        <v>387</v>
      </c>
      <c r="G189" s="22" t="e">
        <f>IF(B189="I",IF(C189="LABOR",VLOOKUP(D189,#REF!,3,FALSE),IF(C189="SINAPI",VLOOKUP(D189,#REF!,3,FALSE),IF(C189="COTAÇÃO",VLOOKUP(D189,#REF!,3,FALSE)))),IF(C189="LABOR",VLOOKUP(D189,#REF!,6,FALSE),IF(C189="SINAPI",VLOOKUP(D189,#REF!,3,FALSE),"outro")))</f>
        <v>#REF!</v>
      </c>
      <c r="H189" s="23">
        <v>1</v>
      </c>
      <c r="I189" s="24" t="e">
        <f>IF(B189="I",IF(F189="MO",IF(C189="LABOR",ROUND(VLOOKUP(D189,#REF!,4,FALSE)/(1+#REF!),2),IF(C189="SINAPI",ROUND(VLOOKUP(D189,#REF!,5,FALSE)/(1+#REF!),2),"outro")),IF(C189="LABOR",VLOOKUP(D189,#REF!,4,FALSE),IF(C189="SINAPI",VLOOKUP(D189,#REF!,5,FALSE),IF(C189="COTAÇÃO",VLOOKUP(D189,#REF!,14,FALSE))))),IF(C189="SINAPI",IF(F189="MO",ROUND(VLOOKUP(D189,#REF!,4,FALSE)/(1+#REF!),2),VLOOKUP(D189,#REF!,4,FALSE)),"outro"))</f>
        <v>#REF!</v>
      </c>
      <c r="J189" s="24" t="e">
        <f t="shared" si="15"/>
        <v>#REF!</v>
      </c>
    </row>
    <row r="190" spans="1:12">
      <c r="A190" s="320"/>
      <c r="B190" s="13" t="s">
        <v>386</v>
      </c>
      <c r="C190" s="328" t="s">
        <v>382</v>
      </c>
      <c r="D190" s="22">
        <v>4759</v>
      </c>
      <c r="E190" s="21" t="e">
        <f>IF(B190="I",IF(C190="LABOR",VLOOKUP(D190,#REF!,2,FALSE),IF(C190="SINAPI",VLOOKUP(D190,#REF!,2,FALSE),IF(C190="COTAÇÃO",VLOOKUP(D190,#REF!,2,FALSE)))),IF(C190="LABOR",VLOOKUP(D190,#REF!,5,FALSE),IF(C190="SINAPI",VLOOKUP(D190,#REF!,2,FALSE),"outro")))</f>
        <v>#REF!</v>
      </c>
      <c r="F190" s="22" t="s">
        <v>10</v>
      </c>
      <c r="G190" s="22" t="e">
        <f>IF(B190="I",IF(C190="LABOR",VLOOKUP(D190,#REF!,3,FALSE),IF(C190="SINAPI",VLOOKUP(D190,#REF!,3,FALSE),IF(C190="COTAÇÃO",VLOOKUP(D190,#REF!,3,FALSE)))),IF(C190="LABOR",VLOOKUP(D190,#REF!,6,FALSE),IF(C190="SINAPI",VLOOKUP(D190,#REF!,3,FALSE),"outro")))</f>
        <v>#REF!</v>
      </c>
      <c r="H190" s="23">
        <v>1</v>
      </c>
      <c r="I190" s="24" t="e">
        <f>IF(B190="I",IF(F190="MO",IF(C190="LABOR",ROUND(VLOOKUP(D190,#REF!,4,FALSE)/(1+#REF!),2),IF(C190="SINAPI",ROUND(VLOOKUP(D190,#REF!,5,FALSE)/(1+#REF!),2),"outro")),IF(C190="LABOR",VLOOKUP(D190,#REF!,4,FALSE),IF(C190="SINAPI",VLOOKUP(D190,#REF!,5,FALSE),IF(C190="COTAÇÃO",VLOOKUP(D190,#REF!,14,FALSE))))),IF(C190="SINAPI",IF(F190="MO",ROUND(VLOOKUP(D190,#REF!,4,FALSE)/(1+#REF!),2),VLOOKUP(D190,#REF!,4,FALSE)),"outro"))</f>
        <v>#REF!</v>
      </c>
      <c r="J190" s="24" t="e">
        <f t="shared" si="15"/>
        <v>#REF!</v>
      </c>
    </row>
    <row r="191" spans="1:12">
      <c r="A191" s="320"/>
      <c r="B191" s="13" t="s">
        <v>386</v>
      </c>
      <c r="C191" s="328" t="s">
        <v>382</v>
      </c>
      <c r="D191" s="22">
        <v>37370</v>
      </c>
      <c r="E191" s="21" t="e">
        <f>IF(B191="I",IF(C191="LABOR",VLOOKUP(D191,#REF!,2,FALSE),IF(C191="SINAPI",VLOOKUP(D191,#REF!,2,FALSE),IF(C191="COTAÇÃO",VLOOKUP(D191,#REF!,2,FALSE)))),IF(C191="LABOR",VLOOKUP(D191,#REF!,5,FALSE),IF(C191="SINAPI",VLOOKUP(D191,#REF!,2,FALSE),"outro")))</f>
        <v>#REF!</v>
      </c>
      <c r="F191" s="328" t="s">
        <v>387</v>
      </c>
      <c r="G191" s="22" t="e">
        <f>IF(B191="I",IF(C191="LABOR",VLOOKUP(D191,#REF!,3,FALSE),IF(C191="SINAPI",VLOOKUP(D191,#REF!,3,FALSE),IF(C191="COTAÇÃO",VLOOKUP(D191,#REF!,3,FALSE)))),IF(C191="LABOR",VLOOKUP(D191,#REF!,6,FALSE),IF(C191="SINAPI",VLOOKUP(D191,#REF!,3,FALSE),"outro")))</f>
        <v>#REF!</v>
      </c>
      <c r="H191" s="23">
        <v>1</v>
      </c>
      <c r="I191" s="24" t="e">
        <f>IF(B191="I",IF(F191="MO",IF(C191="LABOR",ROUND(VLOOKUP(D191,#REF!,4,FALSE)/(1+#REF!),2),IF(C191="SINAPI",ROUND(VLOOKUP(D191,#REF!,5,FALSE)/(1+#REF!),2),"outro")),IF(C191="LABOR",VLOOKUP(D191,#REF!,4,FALSE),IF(C191="SINAPI",VLOOKUP(D191,#REF!,5,FALSE),IF(C191="COTAÇÃO",VLOOKUP(D191,#REF!,14,FALSE))))),IF(C191="SINAPI",IF(F191="MO",ROUND(VLOOKUP(D191,#REF!,4,FALSE)/(1+#REF!),2),VLOOKUP(D191,#REF!,4,FALSE)),"outro"))</f>
        <v>#REF!</v>
      </c>
      <c r="J191" s="24" t="e">
        <f t="shared" si="15"/>
        <v>#REF!</v>
      </c>
    </row>
    <row r="192" spans="1:12">
      <c r="A192" s="320"/>
      <c r="B192" s="13" t="s">
        <v>386</v>
      </c>
      <c r="C192" s="328" t="s">
        <v>382</v>
      </c>
      <c r="D192" s="22">
        <v>37371</v>
      </c>
      <c r="E192" s="21" t="e">
        <f>IF(B192="I",IF(C192="LABOR",VLOOKUP(D192,#REF!,2,FALSE),IF(C192="SINAPI",VLOOKUP(D192,#REF!,2,FALSE),IF(C192="COTAÇÃO",VLOOKUP(D192,#REF!,2,FALSE)))),IF(C192="LABOR",VLOOKUP(D192,#REF!,5,FALSE),IF(C192="SINAPI",VLOOKUP(D192,#REF!,2,FALSE),"outro")))</f>
        <v>#REF!</v>
      </c>
      <c r="F192" s="328" t="s">
        <v>387</v>
      </c>
      <c r="G192" s="22" t="e">
        <f>IF(B192="I",IF(C192="LABOR",VLOOKUP(D192,#REF!,3,FALSE),IF(C192="SINAPI",VLOOKUP(D192,#REF!,3,FALSE),IF(C192="COTAÇÃO",VLOOKUP(D192,#REF!,3,FALSE)))),IF(C192="LABOR",VLOOKUP(D192,#REF!,6,FALSE),IF(C192="SINAPI",VLOOKUP(D192,#REF!,3,FALSE),"outro")))</f>
        <v>#REF!</v>
      </c>
      <c r="H192" s="23">
        <v>1</v>
      </c>
      <c r="I192" s="24" t="e">
        <f>IF(B192="I",IF(F192="MO",IF(C192="LABOR",ROUND(VLOOKUP(D192,#REF!,4,FALSE)/(1+#REF!),2),IF(C192="SINAPI",ROUND(VLOOKUP(D192,#REF!,5,FALSE)/(1+#REF!),2),"outro")),IF(C192="LABOR",VLOOKUP(D192,#REF!,4,FALSE),IF(C192="SINAPI",VLOOKUP(D192,#REF!,5,FALSE),IF(C192="COTAÇÃO",VLOOKUP(D192,#REF!,14,FALSE))))),IF(C192="SINAPI",IF(F192="MO",ROUND(VLOOKUP(D192,#REF!,4,FALSE)/(1+#REF!),2),VLOOKUP(D192,#REF!,4,FALSE)),"outro"))</f>
        <v>#REF!</v>
      </c>
      <c r="J192" s="24" t="e">
        <f t="shared" si="15"/>
        <v>#REF!</v>
      </c>
    </row>
    <row r="193" spans="1:12">
      <c r="A193" s="320"/>
      <c r="B193" s="13" t="s">
        <v>386</v>
      </c>
      <c r="C193" s="328" t="s">
        <v>382</v>
      </c>
      <c r="D193" s="22">
        <v>37372</v>
      </c>
      <c r="E193" s="21" t="e">
        <f>IF(B193="I",IF(C193="LABOR",VLOOKUP(D193,#REF!,2,FALSE),IF(C193="SINAPI",VLOOKUP(D193,#REF!,2,FALSE),IF(C193="COTAÇÃO",VLOOKUP(D193,#REF!,2,FALSE)))),IF(C193="LABOR",VLOOKUP(D193,#REF!,5,FALSE),IF(C193="SINAPI",VLOOKUP(D193,#REF!,2,FALSE),"outro")))</f>
        <v>#REF!</v>
      </c>
      <c r="F193" s="328" t="s">
        <v>387</v>
      </c>
      <c r="G193" s="22" t="e">
        <f>IF(B193="I",IF(C193="LABOR",VLOOKUP(D193,#REF!,3,FALSE),IF(C193="SINAPI",VLOOKUP(D193,#REF!,3,FALSE),IF(C193="COTAÇÃO",VLOOKUP(D193,#REF!,3,FALSE)))),IF(C193="LABOR",VLOOKUP(D193,#REF!,6,FALSE),IF(C193="SINAPI",VLOOKUP(D193,#REF!,3,FALSE),"outro")))</f>
        <v>#REF!</v>
      </c>
      <c r="H193" s="23">
        <v>1</v>
      </c>
      <c r="I193" s="24" t="e">
        <f>IF(B193="I",IF(F193="MO",IF(C193="LABOR",ROUND(VLOOKUP(D193,#REF!,4,FALSE)/(1+#REF!),2),IF(C193="SINAPI",ROUND(VLOOKUP(D193,#REF!,5,FALSE)/(1+#REF!),2),"outro")),IF(C193="LABOR",VLOOKUP(D193,#REF!,4,FALSE),IF(C193="SINAPI",VLOOKUP(D193,#REF!,5,FALSE),IF(C193="COTAÇÃO",VLOOKUP(D193,#REF!,14,FALSE))))),IF(C193="SINAPI",IF(F193="MO",ROUND(VLOOKUP(D193,#REF!,4,FALSE)/(1+#REF!),2),VLOOKUP(D193,#REF!,4,FALSE)),"outro"))</f>
        <v>#REF!</v>
      </c>
      <c r="J193" s="24" t="e">
        <f t="shared" si="15"/>
        <v>#REF!</v>
      </c>
    </row>
    <row r="194" spans="1:12">
      <c r="A194" s="320"/>
      <c r="B194" s="13" t="s">
        <v>386</v>
      </c>
      <c r="C194" s="328" t="s">
        <v>382</v>
      </c>
      <c r="D194" s="22">
        <v>37373</v>
      </c>
      <c r="E194" s="21" t="e">
        <f>IF(B194="I",IF(C194="LABOR",VLOOKUP(D194,#REF!,2,FALSE),IF(C194="SINAPI",VLOOKUP(D194,#REF!,2,FALSE),IF(C194="COTAÇÃO",VLOOKUP(D194,#REF!,2,FALSE)))),IF(C194="LABOR",VLOOKUP(D194,#REF!,5,FALSE),IF(C194="SINAPI",VLOOKUP(D194,#REF!,2,FALSE),"outro")))</f>
        <v>#REF!</v>
      </c>
      <c r="F194" s="328" t="s">
        <v>387</v>
      </c>
      <c r="G194" s="22" t="e">
        <f>IF(B194="I",IF(C194="LABOR",VLOOKUP(D194,#REF!,3,FALSE),IF(C194="SINAPI",VLOOKUP(D194,#REF!,3,FALSE),IF(C194="COTAÇÃO",VLOOKUP(D194,#REF!,3,FALSE)))),IF(C194="LABOR",VLOOKUP(D194,#REF!,6,FALSE),IF(C194="SINAPI",VLOOKUP(D194,#REF!,3,FALSE),"outro")))</f>
        <v>#REF!</v>
      </c>
      <c r="H194" s="23">
        <v>1</v>
      </c>
      <c r="I194" s="24" t="e">
        <f>IF(B194="I",IF(F194="MO",IF(C194="LABOR",ROUND(VLOOKUP(D194,#REF!,4,FALSE)/(1+#REF!),2),IF(C194="SINAPI",ROUND(VLOOKUP(D194,#REF!,5,FALSE)/(1+#REF!),2),"outro")),IF(C194="LABOR",VLOOKUP(D194,#REF!,4,FALSE),IF(C194="SINAPI",VLOOKUP(D194,#REF!,5,FALSE),IF(C194="COTAÇÃO",VLOOKUP(D194,#REF!,14,FALSE))))),IF(C194="SINAPI",IF(F194="MO",ROUND(VLOOKUP(D194,#REF!,4,FALSE)/(1+#REF!),2),VLOOKUP(D194,#REF!,4,FALSE)),"outro"))</f>
        <v>#REF!</v>
      </c>
      <c r="J194" s="24" t="e">
        <f t="shared" si="15"/>
        <v>#REF!</v>
      </c>
    </row>
    <row r="195" spans="1:12">
      <c r="A195" s="321"/>
      <c r="B195" s="322"/>
      <c r="C195" s="4"/>
      <c r="D195" s="4"/>
      <c r="E195" s="5"/>
      <c r="F195" s="4"/>
      <c r="G195" s="5"/>
      <c r="H195" s="5"/>
      <c r="I195" s="5"/>
      <c r="J195" s="6"/>
    </row>
    <row r="196" spans="1:12" ht="25.5">
      <c r="A196" s="501" t="s">
        <v>7</v>
      </c>
      <c r="B196" s="501"/>
      <c r="C196" s="501" t="s">
        <v>8</v>
      </c>
      <c r="D196" s="501"/>
      <c r="E196" s="333" t="s">
        <v>9</v>
      </c>
      <c r="F196" s="8" t="s">
        <v>1</v>
      </c>
      <c r="G196" s="9"/>
      <c r="H196" s="10"/>
      <c r="I196" s="11"/>
      <c r="J196" s="12" t="s">
        <v>311</v>
      </c>
    </row>
    <row r="197" spans="1:12" s="1" customFormat="1">
      <c r="A197" s="319" t="str">
        <f>CONCATENATE($M$1,"-")</f>
        <v>MO-</v>
      </c>
      <c r="B197" s="323">
        <f>COUNTIF(B$1:B196,"&gt;0")+1</f>
        <v>19</v>
      </c>
      <c r="C197" s="13" t="s">
        <v>382</v>
      </c>
      <c r="D197" s="13">
        <v>88261</v>
      </c>
      <c r="E197" s="14" t="e">
        <f>IF(C197="LABOR",VLOOKUP(D197,#REF!,5,FALSE),IF(C197="SINAPI",VLOOKUP(D197,#REF!,2,FALSE),"outro"))</f>
        <v>#REF!</v>
      </c>
      <c r="F197" s="15" t="e">
        <f>IF(C197="LABOR",VLOOKUP(D197,#REF!,6,FALSE),IF(C197="SINAPI",VLOOKUP(D197,#REF!,3,FALSE),"outro"))</f>
        <v>#REF!</v>
      </c>
      <c r="G197" s="16"/>
      <c r="H197" s="17"/>
      <c r="I197" s="18"/>
      <c r="J197" s="332" t="e">
        <f>((SUMIF(F199:F205,"MO",J199:J205)*(1+$G$3)+(SUM(J199:J205)-SUMIF(F199:F205,"MO",J199:J205)))*(1+$H$3))</f>
        <v>#REF!</v>
      </c>
      <c r="L197" s="334"/>
    </row>
    <row r="198" spans="1:12">
      <c r="A198" s="324"/>
      <c r="B198" s="331" t="s">
        <v>0</v>
      </c>
      <c r="C198" s="19" t="s">
        <v>5</v>
      </c>
      <c r="D198" s="19" t="s">
        <v>6</v>
      </c>
      <c r="E198" s="19" t="s">
        <v>74</v>
      </c>
      <c r="F198" s="19" t="s">
        <v>0</v>
      </c>
      <c r="G198" s="20" t="s">
        <v>1</v>
      </c>
      <c r="H198" s="20" t="s">
        <v>2</v>
      </c>
      <c r="I198" s="20" t="s">
        <v>3</v>
      </c>
      <c r="J198" s="19" t="s">
        <v>4</v>
      </c>
    </row>
    <row r="199" spans="1:12">
      <c r="A199" s="320"/>
      <c r="B199" s="13" t="s">
        <v>385</v>
      </c>
      <c r="C199" s="328" t="s">
        <v>382</v>
      </c>
      <c r="D199" s="22">
        <v>88236</v>
      </c>
      <c r="E199" s="21" t="e">
        <f>IF(B199="I",IF(C199="LABOR",VLOOKUP(D199,#REF!,2,FALSE),IF(C199="SINAPI",VLOOKUP(D199,#REF!,2,FALSE),IF(C199="COTAÇÃO",VLOOKUP(D199,#REF!,2,FALSE)))),IF(C199="LABOR",VLOOKUP(D199,#REF!,5,FALSE),IF(C199="SINAPI",VLOOKUP(D199,#REF!,2,FALSE),"outro")))</f>
        <v>#REF!</v>
      </c>
      <c r="F199" s="328" t="s">
        <v>387</v>
      </c>
      <c r="G199" s="22" t="e">
        <f>IF(B199="I",IF(C199="LABOR",VLOOKUP(D199,#REF!,3,FALSE),IF(C199="SINAPI",VLOOKUP(D199,#REF!,3,FALSE),IF(C199="COTAÇÃO",VLOOKUP(D199,#REF!,3,FALSE)))),IF(C199="LABOR",VLOOKUP(D199,#REF!,6,FALSE),IF(C199="SINAPI",VLOOKUP(D199,#REF!,3,FALSE),"outro")))</f>
        <v>#REF!</v>
      </c>
      <c r="H199" s="23">
        <v>1</v>
      </c>
      <c r="I199" s="24">
        <v>0.34</v>
      </c>
      <c r="J199" s="24">
        <f t="shared" ref="J199:J205" si="16">ROUND(H199*I199,2)</f>
        <v>0.34</v>
      </c>
    </row>
    <row r="200" spans="1:12">
      <c r="A200" s="320"/>
      <c r="B200" s="13" t="s">
        <v>385</v>
      </c>
      <c r="C200" s="328" t="s">
        <v>382</v>
      </c>
      <c r="D200" s="22">
        <v>88237</v>
      </c>
      <c r="E200" s="21" t="e">
        <f>IF(B200="I",IF(C200="LABOR",VLOOKUP(D200,#REF!,2,FALSE),IF(C200="SINAPI",VLOOKUP(D200,#REF!,2,FALSE),IF(C200="COTAÇÃO",VLOOKUP(D200,#REF!,2,FALSE)))),IF(C200="LABOR",VLOOKUP(D200,#REF!,5,FALSE),IF(C200="SINAPI",VLOOKUP(D200,#REF!,2,FALSE),"outro")))</f>
        <v>#REF!</v>
      </c>
      <c r="F200" s="328" t="s">
        <v>387</v>
      </c>
      <c r="G200" s="22" t="e">
        <f>IF(B200="I",IF(C200="LABOR",VLOOKUP(D200,#REF!,3,FALSE),IF(C200="SINAPI",VLOOKUP(D200,#REF!,3,FALSE),IF(C200="COTAÇÃO",VLOOKUP(D200,#REF!,3,FALSE)))),IF(C200="LABOR",VLOOKUP(D200,#REF!,6,FALSE),IF(C200="SINAPI",VLOOKUP(D200,#REF!,3,FALSE),"outro")))</f>
        <v>#REF!</v>
      </c>
      <c r="H200" s="23">
        <v>1</v>
      </c>
      <c r="I200" s="24" t="e">
        <f>IF(B200="I",IF(F200="MO",IF(C200="LABOR",ROUND(VLOOKUP(D200,#REF!,4,FALSE)/(1+#REF!),2),IF(C200="SINAPI",ROUND(VLOOKUP(D200,#REF!,5,FALSE)/(1+#REF!),2),"outro")),IF(C200="LABOR",VLOOKUP(D200,#REF!,4,FALSE),IF(C200="SINAPI",VLOOKUP(D200,#REF!,5,FALSE),IF(C200="COTAÇÃO",VLOOKUP(D200,#REF!,14,FALSE))))),IF(C200="SINAPI",IF(F200="MO",ROUND(VLOOKUP(D200,#REF!,4,FALSE)/(1+#REF!),2),VLOOKUP(D200,#REF!,4,FALSE)),"outro"))</f>
        <v>#REF!</v>
      </c>
      <c r="J200" s="24" t="e">
        <f t="shared" si="16"/>
        <v>#REF!</v>
      </c>
    </row>
    <row r="201" spans="1:12">
      <c r="A201" s="320"/>
      <c r="B201" s="13" t="s">
        <v>386</v>
      </c>
      <c r="C201" s="328" t="s">
        <v>382</v>
      </c>
      <c r="D201" s="22">
        <v>1214</v>
      </c>
      <c r="E201" s="21" t="e">
        <f>IF(B201="I",IF(C201="LABOR",VLOOKUP(D201,#REF!,2,FALSE),IF(C201="SINAPI",VLOOKUP(D201,#REF!,2,FALSE),IF(C201="COTAÇÃO",VLOOKUP(D201,#REF!,2,FALSE)))),IF(C201="LABOR",VLOOKUP(D201,#REF!,5,FALSE),IF(C201="SINAPI",VLOOKUP(D201,#REF!,2,FALSE),"outro")))</f>
        <v>#REF!</v>
      </c>
      <c r="F201" s="22" t="s">
        <v>10</v>
      </c>
      <c r="G201" s="22" t="e">
        <f>IF(B201="I",IF(C201="LABOR",VLOOKUP(D201,#REF!,3,FALSE),IF(C201="SINAPI",VLOOKUP(D201,#REF!,3,FALSE),IF(C201="COTAÇÃO",VLOOKUP(D201,#REF!,3,FALSE)))),IF(C201="LABOR",VLOOKUP(D201,#REF!,6,FALSE),IF(C201="SINAPI",VLOOKUP(D201,#REF!,3,FALSE),"outro")))</f>
        <v>#REF!</v>
      </c>
      <c r="H201" s="23">
        <v>1</v>
      </c>
      <c r="I201" s="24" t="e">
        <f>IF(B201="I",IF(F201="MO",IF(C201="LABOR",ROUND(VLOOKUP(D201,#REF!,4,FALSE)/(1+#REF!),2),IF(C201="SINAPI",ROUND(VLOOKUP(D201,#REF!,5,FALSE)/(1+#REF!),2),"outro")),IF(C201="LABOR",VLOOKUP(D201,#REF!,4,FALSE),IF(C201="SINAPI",VLOOKUP(D201,#REF!,5,FALSE),IF(C201="COTAÇÃO",VLOOKUP(D201,#REF!,14,FALSE))))),IF(C201="SINAPI",IF(F201="MO",ROUND(VLOOKUP(D201,#REF!,4,FALSE)/(1+#REF!),2),VLOOKUP(D201,#REF!,4,FALSE)),"outro"))</f>
        <v>#REF!</v>
      </c>
      <c r="J201" s="24" t="e">
        <f t="shared" si="16"/>
        <v>#REF!</v>
      </c>
    </row>
    <row r="202" spans="1:12">
      <c r="A202" s="320"/>
      <c r="B202" s="13" t="s">
        <v>386</v>
      </c>
      <c r="C202" s="328" t="s">
        <v>382</v>
      </c>
      <c r="D202" s="22">
        <v>37370</v>
      </c>
      <c r="E202" s="21" t="e">
        <f>IF(B202="I",IF(C202="LABOR",VLOOKUP(D202,#REF!,2,FALSE),IF(C202="SINAPI",VLOOKUP(D202,#REF!,2,FALSE),IF(C202="COTAÇÃO",VLOOKUP(D202,#REF!,2,FALSE)))),IF(C202="LABOR",VLOOKUP(D202,#REF!,5,FALSE),IF(C202="SINAPI",VLOOKUP(D202,#REF!,2,FALSE),"outro")))</f>
        <v>#REF!</v>
      </c>
      <c r="F202" s="328" t="s">
        <v>387</v>
      </c>
      <c r="G202" s="22" t="e">
        <f>IF(B202="I",IF(C202="LABOR",VLOOKUP(D202,#REF!,3,FALSE),IF(C202="SINAPI",VLOOKUP(D202,#REF!,3,FALSE),IF(C202="COTAÇÃO",VLOOKUP(D202,#REF!,3,FALSE)))),IF(C202="LABOR",VLOOKUP(D202,#REF!,6,FALSE),IF(C202="SINAPI",VLOOKUP(D202,#REF!,3,FALSE),"outro")))</f>
        <v>#REF!</v>
      </c>
      <c r="H202" s="23">
        <v>1</v>
      </c>
      <c r="I202" s="24" t="e">
        <f>IF(B202="I",IF(F202="MO",IF(C202="LABOR",ROUND(VLOOKUP(D202,#REF!,4,FALSE)/(1+#REF!),2),IF(C202="SINAPI",ROUND(VLOOKUP(D202,#REF!,5,FALSE)/(1+#REF!),2),"outro")),IF(C202="LABOR",VLOOKUP(D202,#REF!,4,FALSE),IF(C202="SINAPI",VLOOKUP(D202,#REF!,5,FALSE),IF(C202="COTAÇÃO",VLOOKUP(D202,#REF!,14,FALSE))))),IF(C202="SINAPI",IF(F202="MO",ROUND(VLOOKUP(D202,#REF!,4,FALSE)/(1+#REF!),2),VLOOKUP(D202,#REF!,4,FALSE)),"outro"))</f>
        <v>#REF!</v>
      </c>
      <c r="J202" s="24" t="e">
        <f t="shared" si="16"/>
        <v>#REF!</v>
      </c>
    </row>
    <row r="203" spans="1:12">
      <c r="A203" s="320"/>
      <c r="B203" s="13" t="s">
        <v>386</v>
      </c>
      <c r="C203" s="328" t="s">
        <v>382</v>
      </c>
      <c r="D203" s="22">
        <v>37371</v>
      </c>
      <c r="E203" s="21" t="e">
        <f>IF(B203="I",IF(C203="LABOR",VLOOKUP(D203,#REF!,2,FALSE),IF(C203="SINAPI",VLOOKUP(D203,#REF!,2,FALSE),IF(C203="COTAÇÃO",VLOOKUP(D203,#REF!,2,FALSE)))),IF(C203="LABOR",VLOOKUP(D203,#REF!,5,FALSE),IF(C203="SINAPI",VLOOKUP(D203,#REF!,2,FALSE),"outro")))</f>
        <v>#REF!</v>
      </c>
      <c r="F203" s="328" t="s">
        <v>387</v>
      </c>
      <c r="G203" s="22" t="e">
        <f>IF(B203="I",IF(C203="LABOR",VLOOKUP(D203,#REF!,3,FALSE),IF(C203="SINAPI",VLOOKUP(D203,#REF!,3,FALSE),IF(C203="COTAÇÃO",VLOOKUP(D203,#REF!,3,FALSE)))),IF(C203="LABOR",VLOOKUP(D203,#REF!,6,FALSE),IF(C203="SINAPI",VLOOKUP(D203,#REF!,3,FALSE),"outro")))</f>
        <v>#REF!</v>
      </c>
      <c r="H203" s="23">
        <v>1</v>
      </c>
      <c r="I203" s="24" t="e">
        <f>IF(B203="I",IF(F203="MO",IF(C203="LABOR",ROUND(VLOOKUP(D203,#REF!,4,FALSE)/(1+#REF!),2),IF(C203="SINAPI",ROUND(VLOOKUP(D203,#REF!,5,FALSE)/(1+#REF!),2),"outro")),IF(C203="LABOR",VLOOKUP(D203,#REF!,4,FALSE),IF(C203="SINAPI",VLOOKUP(D203,#REF!,5,FALSE),IF(C203="COTAÇÃO",VLOOKUP(D203,#REF!,14,FALSE))))),IF(C203="SINAPI",IF(F203="MO",ROUND(VLOOKUP(D203,#REF!,4,FALSE)/(1+#REF!),2),VLOOKUP(D203,#REF!,4,FALSE)),"outro"))</f>
        <v>#REF!</v>
      </c>
      <c r="J203" s="24" t="e">
        <f t="shared" si="16"/>
        <v>#REF!</v>
      </c>
    </row>
    <row r="204" spans="1:12">
      <c r="A204" s="320"/>
      <c r="B204" s="13" t="s">
        <v>386</v>
      </c>
      <c r="C204" s="328" t="s">
        <v>382</v>
      </c>
      <c r="D204" s="22">
        <v>37372</v>
      </c>
      <c r="E204" s="21" t="e">
        <f>IF(B204="I",IF(C204="LABOR",VLOOKUP(D204,#REF!,2,FALSE),IF(C204="SINAPI",VLOOKUP(D204,#REF!,2,FALSE),IF(C204="COTAÇÃO",VLOOKUP(D204,#REF!,2,FALSE)))),IF(C204="LABOR",VLOOKUP(D204,#REF!,5,FALSE),IF(C204="SINAPI",VLOOKUP(D204,#REF!,2,FALSE),"outro")))</f>
        <v>#REF!</v>
      </c>
      <c r="F204" s="328" t="s">
        <v>387</v>
      </c>
      <c r="G204" s="22" t="e">
        <f>IF(B204="I",IF(C204="LABOR",VLOOKUP(D204,#REF!,3,FALSE),IF(C204="SINAPI",VLOOKUP(D204,#REF!,3,FALSE),IF(C204="COTAÇÃO",VLOOKUP(D204,#REF!,3,FALSE)))),IF(C204="LABOR",VLOOKUP(D204,#REF!,6,FALSE),IF(C204="SINAPI",VLOOKUP(D204,#REF!,3,FALSE),"outro")))</f>
        <v>#REF!</v>
      </c>
      <c r="H204" s="23">
        <v>1</v>
      </c>
      <c r="I204" s="24" t="e">
        <f>IF(B204="I",IF(F204="MO",IF(C204="LABOR",ROUND(VLOOKUP(D204,#REF!,4,FALSE)/(1+#REF!),2),IF(C204="SINAPI",ROUND(VLOOKUP(D204,#REF!,5,FALSE)/(1+#REF!),2),"outro")),IF(C204="LABOR",VLOOKUP(D204,#REF!,4,FALSE),IF(C204="SINAPI",VLOOKUP(D204,#REF!,5,FALSE),IF(C204="COTAÇÃO",VLOOKUP(D204,#REF!,14,FALSE))))),IF(C204="SINAPI",IF(F204="MO",ROUND(VLOOKUP(D204,#REF!,4,FALSE)/(1+#REF!),2),VLOOKUP(D204,#REF!,4,FALSE)),"outro"))</f>
        <v>#REF!</v>
      </c>
      <c r="J204" s="24" t="e">
        <f t="shared" si="16"/>
        <v>#REF!</v>
      </c>
    </row>
    <row r="205" spans="1:12">
      <c r="A205" s="320"/>
      <c r="B205" s="13" t="s">
        <v>386</v>
      </c>
      <c r="C205" s="328" t="s">
        <v>382</v>
      </c>
      <c r="D205" s="22">
        <v>37373</v>
      </c>
      <c r="E205" s="21" t="e">
        <f>IF(B205="I",IF(C205="LABOR",VLOOKUP(D205,#REF!,2,FALSE),IF(C205="SINAPI",VLOOKUP(D205,#REF!,2,FALSE),IF(C205="COTAÇÃO",VLOOKUP(D205,#REF!,2,FALSE)))),IF(C205="LABOR",VLOOKUP(D205,#REF!,5,FALSE),IF(C205="SINAPI",VLOOKUP(D205,#REF!,2,FALSE),"outro")))</f>
        <v>#REF!</v>
      </c>
      <c r="F205" s="328" t="s">
        <v>387</v>
      </c>
      <c r="G205" s="22" t="e">
        <f>IF(B205="I",IF(C205="LABOR",VLOOKUP(D205,#REF!,3,FALSE),IF(C205="SINAPI",VLOOKUP(D205,#REF!,3,FALSE),IF(C205="COTAÇÃO",VLOOKUP(D205,#REF!,3,FALSE)))),IF(C205="LABOR",VLOOKUP(D205,#REF!,6,FALSE),IF(C205="SINAPI",VLOOKUP(D205,#REF!,3,FALSE),"outro")))</f>
        <v>#REF!</v>
      </c>
      <c r="H205" s="23">
        <v>1</v>
      </c>
      <c r="I205" s="24" t="e">
        <f>IF(B205="I",IF(F205="MO",IF(C205="LABOR",ROUND(VLOOKUP(D205,#REF!,4,FALSE)/(1+#REF!),2),IF(C205="SINAPI",ROUND(VLOOKUP(D205,#REF!,5,FALSE)/(1+#REF!),2),"outro")),IF(C205="LABOR",VLOOKUP(D205,#REF!,4,FALSE),IF(C205="SINAPI",VLOOKUP(D205,#REF!,5,FALSE),IF(C205="COTAÇÃO",VLOOKUP(D205,#REF!,14,FALSE))))),IF(C205="SINAPI",IF(F205="MO",ROUND(VLOOKUP(D205,#REF!,4,FALSE)/(1+#REF!),2),VLOOKUP(D205,#REF!,4,FALSE)),"outro"))</f>
        <v>#REF!</v>
      </c>
      <c r="J205" s="24" t="e">
        <f t="shared" si="16"/>
        <v>#REF!</v>
      </c>
    </row>
    <row r="206" spans="1:12">
      <c r="A206" s="321"/>
      <c r="B206" s="322"/>
      <c r="C206" s="4"/>
      <c r="D206" s="4"/>
      <c r="E206" s="5"/>
      <c r="F206" s="4"/>
      <c r="G206" s="5"/>
      <c r="H206" s="5"/>
      <c r="I206" s="5"/>
      <c r="J206" s="6"/>
    </row>
    <row r="207" spans="1:12" ht="25.5">
      <c r="A207" s="501" t="s">
        <v>7</v>
      </c>
      <c r="B207" s="501"/>
      <c r="C207" s="501" t="s">
        <v>8</v>
      </c>
      <c r="D207" s="501"/>
      <c r="E207" s="333" t="s">
        <v>9</v>
      </c>
      <c r="F207" s="8" t="s">
        <v>1</v>
      </c>
      <c r="G207" s="9"/>
      <c r="H207" s="10"/>
      <c r="I207" s="11"/>
      <c r="J207" s="12" t="s">
        <v>311</v>
      </c>
    </row>
    <row r="208" spans="1:12" s="1" customFormat="1">
      <c r="A208" s="319" t="str">
        <f>CONCATENATE($M$1,"-")</f>
        <v>MO-</v>
      </c>
      <c r="B208" s="323">
        <f>COUNTIF(B$1:B207,"&gt;0")+1</f>
        <v>20</v>
      </c>
      <c r="C208" s="13" t="s">
        <v>382</v>
      </c>
      <c r="D208" s="13">
        <v>88262</v>
      </c>
      <c r="E208" s="14" t="e">
        <f>IF(C208="LABOR",VLOOKUP(D208,#REF!,5,FALSE),IF(C208="SINAPI",VLOOKUP(D208,#REF!,2,FALSE),"outro"))</f>
        <v>#REF!</v>
      </c>
      <c r="F208" s="15" t="e">
        <f>IF(C208="LABOR",VLOOKUP(D208,#REF!,6,FALSE),IF(C208="SINAPI",VLOOKUP(D208,#REF!,3,FALSE),"outro"))</f>
        <v>#REF!</v>
      </c>
      <c r="G208" s="16"/>
      <c r="H208" s="17"/>
      <c r="I208" s="18"/>
      <c r="J208" s="211" t="e">
        <f>((SUMIF(F210:F216,"MO",J210:J216)*(1+$G$3)+(SUM(J210:J216)-SUMIF(F210:F216,"MO",J210:J216)))*(1+$H$3))</f>
        <v>#REF!</v>
      </c>
      <c r="L208" s="334"/>
    </row>
    <row r="209" spans="1:12">
      <c r="A209" s="324"/>
      <c r="B209" s="331" t="s">
        <v>0</v>
      </c>
      <c r="C209" s="19" t="s">
        <v>5</v>
      </c>
      <c r="D209" s="19" t="s">
        <v>6</v>
      </c>
      <c r="E209" s="19" t="s">
        <v>74</v>
      </c>
      <c r="F209" s="19" t="s">
        <v>0</v>
      </c>
      <c r="G209" s="20" t="s">
        <v>1</v>
      </c>
      <c r="H209" s="20" t="s">
        <v>2</v>
      </c>
      <c r="I209" s="20" t="s">
        <v>3</v>
      </c>
      <c r="J209" s="19" t="s">
        <v>4</v>
      </c>
    </row>
    <row r="210" spans="1:12">
      <c r="A210" s="320"/>
      <c r="B210" s="13" t="s">
        <v>385</v>
      </c>
      <c r="C210" s="328" t="s">
        <v>382</v>
      </c>
      <c r="D210" s="22">
        <v>88236</v>
      </c>
      <c r="E210" s="21" t="e">
        <f>IF(B210="I",IF(C210="LABOR",VLOOKUP(D210,#REF!,2,FALSE),IF(C210="SINAPI",VLOOKUP(D210,#REF!,2,FALSE),IF(C210="COTAÇÃO",VLOOKUP(D210,#REF!,2,FALSE)))),IF(C210="LABOR",VLOOKUP(D210,#REF!,5,FALSE),IF(C210="SINAPI",VLOOKUP(D210,#REF!,2,FALSE),"outro")))</f>
        <v>#REF!</v>
      </c>
      <c r="F210" s="328" t="s">
        <v>387</v>
      </c>
      <c r="G210" s="22" t="e">
        <f>IF(B210="I",IF(C210="LABOR",VLOOKUP(D210,#REF!,3,FALSE),IF(C210="SINAPI",VLOOKUP(D210,#REF!,3,FALSE),IF(C210="COTAÇÃO",VLOOKUP(D210,#REF!,3,FALSE)))),IF(C210="LABOR",VLOOKUP(D210,#REF!,6,FALSE),IF(C210="SINAPI",VLOOKUP(D210,#REF!,3,FALSE),"outro")))</f>
        <v>#REF!</v>
      </c>
      <c r="H210" s="23">
        <v>1</v>
      </c>
      <c r="I210" s="24">
        <v>0.34</v>
      </c>
      <c r="J210" s="24">
        <f t="shared" ref="J210:J216" si="17">ROUND(H210*I210,2)</f>
        <v>0.34</v>
      </c>
    </row>
    <row r="211" spans="1:12">
      <c r="A211" s="320"/>
      <c r="B211" s="13" t="s">
        <v>385</v>
      </c>
      <c r="C211" s="328" t="s">
        <v>382</v>
      </c>
      <c r="D211" s="22">
        <v>88237</v>
      </c>
      <c r="E211" s="21" t="e">
        <f>IF(B211="I",IF(C211="LABOR",VLOOKUP(D211,#REF!,2,FALSE),IF(C211="SINAPI",VLOOKUP(D211,#REF!,2,FALSE),IF(C211="COTAÇÃO",VLOOKUP(D211,#REF!,2,FALSE)))),IF(C211="LABOR",VLOOKUP(D211,#REF!,5,FALSE),IF(C211="SINAPI",VLOOKUP(D211,#REF!,2,FALSE),"outro")))</f>
        <v>#REF!</v>
      </c>
      <c r="F211" s="328" t="s">
        <v>387</v>
      </c>
      <c r="G211" s="22" t="e">
        <f>IF(B211="I",IF(C211="LABOR",VLOOKUP(D211,#REF!,3,FALSE),IF(C211="SINAPI",VLOOKUP(D211,#REF!,3,FALSE),IF(C211="COTAÇÃO",VLOOKUP(D211,#REF!,3,FALSE)))),IF(C211="LABOR",VLOOKUP(D211,#REF!,6,FALSE),IF(C211="SINAPI",VLOOKUP(D211,#REF!,3,FALSE),"outro")))</f>
        <v>#REF!</v>
      </c>
      <c r="H211" s="23">
        <v>1</v>
      </c>
      <c r="I211" s="24" t="e">
        <f>IF(B211="I",IF(F211="MO",IF(C211="LABOR",ROUND(VLOOKUP(D211,#REF!,4,FALSE)/(1+#REF!),2),IF(C211="SINAPI",ROUND(VLOOKUP(D211,#REF!,5,FALSE)/(1+#REF!),2),"outro")),IF(C211="LABOR",VLOOKUP(D211,#REF!,4,FALSE),IF(C211="SINAPI",VLOOKUP(D211,#REF!,5,FALSE),IF(C211="COTAÇÃO",VLOOKUP(D211,#REF!,14,FALSE))))),IF(C211="SINAPI",IF(F211="MO",ROUND(VLOOKUP(D211,#REF!,4,FALSE)/(1+#REF!),2),VLOOKUP(D211,#REF!,4,FALSE)),"outro"))</f>
        <v>#REF!</v>
      </c>
      <c r="J211" s="24" t="e">
        <f t="shared" si="17"/>
        <v>#REF!</v>
      </c>
    </row>
    <row r="212" spans="1:12">
      <c r="A212" s="320"/>
      <c r="B212" s="13" t="s">
        <v>386</v>
      </c>
      <c r="C212" s="328" t="s">
        <v>382</v>
      </c>
      <c r="D212" s="22">
        <v>1213</v>
      </c>
      <c r="E212" s="21" t="e">
        <f>IF(B212="I",IF(C212="LABOR",VLOOKUP(D212,#REF!,2,FALSE),IF(C212="SINAPI",VLOOKUP(D212,#REF!,2,FALSE),IF(C212="COTAÇÃO",VLOOKUP(D212,#REF!,2,FALSE)))),IF(C212="LABOR",VLOOKUP(D212,#REF!,5,FALSE),IF(C212="SINAPI",VLOOKUP(D212,#REF!,2,FALSE),"outro")))</f>
        <v>#REF!</v>
      </c>
      <c r="F212" s="22" t="s">
        <v>10</v>
      </c>
      <c r="G212" s="22" t="e">
        <f>IF(B212="I",IF(C212="LABOR",VLOOKUP(D212,#REF!,3,FALSE),IF(C212="SINAPI",VLOOKUP(D212,#REF!,3,FALSE),IF(C212="COTAÇÃO",VLOOKUP(D212,#REF!,3,FALSE)))),IF(C212="LABOR",VLOOKUP(D212,#REF!,6,FALSE),IF(C212="SINAPI",VLOOKUP(D212,#REF!,3,FALSE),"outro")))</f>
        <v>#REF!</v>
      </c>
      <c r="H212" s="23">
        <v>1</v>
      </c>
      <c r="I212" s="24" t="e">
        <f>IF(B212="I",IF(F212="MO",IF(C212="LABOR",ROUND(VLOOKUP(D212,#REF!,4,FALSE)/(1+#REF!),2),IF(C212="SINAPI",ROUND(VLOOKUP(D212,#REF!,5,FALSE)/(1+#REF!),2),"outro")),IF(C212="LABOR",VLOOKUP(D212,#REF!,4,FALSE),IF(C212="SINAPI",VLOOKUP(D212,#REF!,5,FALSE),IF(C212="COTAÇÃO",VLOOKUP(D212,#REF!,14,FALSE))))),IF(C212="SINAPI",IF(F212="MO",ROUND(VLOOKUP(D212,#REF!,4,FALSE)/(1+#REF!),2),VLOOKUP(D212,#REF!,4,FALSE)),"outro"))</f>
        <v>#REF!</v>
      </c>
      <c r="J212" s="24" t="e">
        <f t="shared" si="17"/>
        <v>#REF!</v>
      </c>
    </row>
    <row r="213" spans="1:12">
      <c r="A213" s="320"/>
      <c r="B213" s="13" t="s">
        <v>386</v>
      </c>
      <c r="C213" s="328" t="s">
        <v>382</v>
      </c>
      <c r="D213" s="22">
        <v>37370</v>
      </c>
      <c r="E213" s="21" t="e">
        <f>IF(B213="I",IF(C213="LABOR",VLOOKUP(D213,#REF!,2,FALSE),IF(C213="SINAPI",VLOOKUP(D213,#REF!,2,FALSE),IF(C213="COTAÇÃO",VLOOKUP(D213,#REF!,2,FALSE)))),IF(C213="LABOR",VLOOKUP(D213,#REF!,5,FALSE),IF(C213="SINAPI",VLOOKUP(D213,#REF!,2,FALSE),"outro")))</f>
        <v>#REF!</v>
      </c>
      <c r="F213" s="328" t="s">
        <v>387</v>
      </c>
      <c r="G213" s="22" t="e">
        <f>IF(B213="I",IF(C213="LABOR",VLOOKUP(D213,#REF!,3,FALSE),IF(C213="SINAPI",VLOOKUP(D213,#REF!,3,FALSE),IF(C213="COTAÇÃO",VLOOKUP(D213,#REF!,3,FALSE)))),IF(C213="LABOR",VLOOKUP(D213,#REF!,6,FALSE),IF(C213="SINAPI",VLOOKUP(D213,#REF!,3,FALSE),"outro")))</f>
        <v>#REF!</v>
      </c>
      <c r="H213" s="23">
        <v>1</v>
      </c>
      <c r="I213" s="24" t="e">
        <f>IF(B213="I",IF(F213="MO",IF(C213="LABOR",ROUND(VLOOKUP(D213,#REF!,4,FALSE)/(1+#REF!),2),IF(C213="SINAPI",ROUND(VLOOKUP(D213,#REF!,5,FALSE)/(1+#REF!),2),"outro")),IF(C213="LABOR",VLOOKUP(D213,#REF!,4,FALSE),IF(C213="SINAPI",VLOOKUP(D213,#REF!,5,FALSE),IF(C213="COTAÇÃO",VLOOKUP(D213,#REF!,14,FALSE))))),IF(C213="SINAPI",IF(F213="MO",ROUND(VLOOKUP(D213,#REF!,4,FALSE)/(1+#REF!),2),VLOOKUP(D213,#REF!,4,FALSE)),"outro"))</f>
        <v>#REF!</v>
      </c>
      <c r="J213" s="24" t="e">
        <f t="shared" si="17"/>
        <v>#REF!</v>
      </c>
    </row>
    <row r="214" spans="1:12">
      <c r="A214" s="320"/>
      <c r="B214" s="13" t="s">
        <v>386</v>
      </c>
      <c r="C214" s="328" t="s">
        <v>382</v>
      </c>
      <c r="D214" s="22">
        <v>37371</v>
      </c>
      <c r="E214" s="21" t="e">
        <f>IF(B214="I",IF(C214="LABOR",VLOOKUP(D214,#REF!,2,FALSE),IF(C214="SINAPI",VLOOKUP(D214,#REF!,2,FALSE),IF(C214="COTAÇÃO",VLOOKUP(D214,#REF!,2,FALSE)))),IF(C214="LABOR",VLOOKUP(D214,#REF!,5,FALSE),IF(C214="SINAPI",VLOOKUP(D214,#REF!,2,FALSE),"outro")))</f>
        <v>#REF!</v>
      </c>
      <c r="F214" s="328" t="s">
        <v>387</v>
      </c>
      <c r="G214" s="22" t="e">
        <f>IF(B214="I",IF(C214="LABOR",VLOOKUP(D214,#REF!,3,FALSE),IF(C214="SINAPI",VLOOKUP(D214,#REF!,3,FALSE),IF(C214="COTAÇÃO",VLOOKUP(D214,#REF!,3,FALSE)))),IF(C214="LABOR",VLOOKUP(D214,#REF!,6,FALSE),IF(C214="SINAPI",VLOOKUP(D214,#REF!,3,FALSE),"outro")))</f>
        <v>#REF!</v>
      </c>
      <c r="H214" s="23">
        <v>1</v>
      </c>
      <c r="I214" s="24" t="e">
        <f>IF(B214="I",IF(F214="MO",IF(C214="LABOR",ROUND(VLOOKUP(D214,#REF!,4,FALSE)/(1+#REF!),2),IF(C214="SINAPI",ROUND(VLOOKUP(D214,#REF!,5,FALSE)/(1+#REF!),2),"outro")),IF(C214="LABOR",VLOOKUP(D214,#REF!,4,FALSE),IF(C214="SINAPI",VLOOKUP(D214,#REF!,5,FALSE),IF(C214="COTAÇÃO",VLOOKUP(D214,#REF!,14,FALSE))))),IF(C214="SINAPI",IF(F214="MO",ROUND(VLOOKUP(D214,#REF!,4,FALSE)/(1+#REF!),2),VLOOKUP(D214,#REF!,4,FALSE)),"outro"))</f>
        <v>#REF!</v>
      </c>
      <c r="J214" s="24" t="e">
        <f t="shared" si="17"/>
        <v>#REF!</v>
      </c>
    </row>
    <row r="215" spans="1:12">
      <c r="A215" s="320"/>
      <c r="B215" s="13" t="s">
        <v>386</v>
      </c>
      <c r="C215" s="328" t="s">
        <v>382</v>
      </c>
      <c r="D215" s="22">
        <v>37372</v>
      </c>
      <c r="E215" s="21" t="e">
        <f>IF(B215="I",IF(C215="LABOR",VLOOKUP(D215,#REF!,2,FALSE),IF(C215="SINAPI",VLOOKUP(D215,#REF!,2,FALSE),IF(C215="COTAÇÃO",VLOOKUP(D215,#REF!,2,FALSE)))),IF(C215="LABOR",VLOOKUP(D215,#REF!,5,FALSE),IF(C215="SINAPI",VLOOKUP(D215,#REF!,2,FALSE),"outro")))</f>
        <v>#REF!</v>
      </c>
      <c r="F215" s="328" t="s">
        <v>387</v>
      </c>
      <c r="G215" s="22" t="e">
        <f>IF(B215="I",IF(C215="LABOR",VLOOKUP(D215,#REF!,3,FALSE),IF(C215="SINAPI",VLOOKUP(D215,#REF!,3,FALSE),IF(C215="COTAÇÃO",VLOOKUP(D215,#REF!,3,FALSE)))),IF(C215="LABOR",VLOOKUP(D215,#REF!,6,FALSE),IF(C215="SINAPI",VLOOKUP(D215,#REF!,3,FALSE),"outro")))</f>
        <v>#REF!</v>
      </c>
      <c r="H215" s="23">
        <v>1</v>
      </c>
      <c r="I215" s="24" t="e">
        <f>IF(B215="I",IF(F215="MO",IF(C215="LABOR",ROUND(VLOOKUP(D215,#REF!,4,FALSE)/(1+#REF!),2),IF(C215="SINAPI",ROUND(VLOOKUP(D215,#REF!,5,FALSE)/(1+#REF!),2),"outro")),IF(C215="LABOR",VLOOKUP(D215,#REF!,4,FALSE),IF(C215="SINAPI",VLOOKUP(D215,#REF!,5,FALSE),IF(C215="COTAÇÃO",VLOOKUP(D215,#REF!,14,FALSE))))),IF(C215="SINAPI",IF(F215="MO",ROUND(VLOOKUP(D215,#REF!,4,FALSE)/(1+#REF!),2),VLOOKUP(D215,#REF!,4,FALSE)),"outro"))</f>
        <v>#REF!</v>
      </c>
      <c r="J215" s="24" t="e">
        <f t="shared" si="17"/>
        <v>#REF!</v>
      </c>
    </row>
    <row r="216" spans="1:12">
      <c r="A216" s="320"/>
      <c r="B216" s="13" t="s">
        <v>386</v>
      </c>
      <c r="C216" s="328" t="s">
        <v>382</v>
      </c>
      <c r="D216" s="22">
        <v>37373</v>
      </c>
      <c r="E216" s="21" t="e">
        <f>IF(B216="I",IF(C216="LABOR",VLOOKUP(D216,#REF!,2,FALSE),IF(C216="SINAPI",VLOOKUP(D216,#REF!,2,FALSE),IF(C216="COTAÇÃO",VLOOKUP(D216,#REF!,2,FALSE)))),IF(C216="LABOR",VLOOKUP(D216,#REF!,5,FALSE),IF(C216="SINAPI",VLOOKUP(D216,#REF!,2,FALSE),"outro")))</f>
        <v>#REF!</v>
      </c>
      <c r="F216" s="328" t="s">
        <v>387</v>
      </c>
      <c r="G216" s="22" t="e">
        <f>IF(B216="I",IF(C216="LABOR",VLOOKUP(D216,#REF!,3,FALSE),IF(C216="SINAPI",VLOOKUP(D216,#REF!,3,FALSE),IF(C216="COTAÇÃO",VLOOKUP(D216,#REF!,3,FALSE)))),IF(C216="LABOR",VLOOKUP(D216,#REF!,6,FALSE),IF(C216="SINAPI",VLOOKUP(D216,#REF!,3,FALSE),"outro")))</f>
        <v>#REF!</v>
      </c>
      <c r="H216" s="23">
        <v>1</v>
      </c>
      <c r="I216" s="24" t="e">
        <f>IF(B216="I",IF(F216="MO",IF(C216="LABOR",ROUND(VLOOKUP(D216,#REF!,4,FALSE)/(1+#REF!),2),IF(C216="SINAPI",ROUND(VLOOKUP(D216,#REF!,5,FALSE)/(1+#REF!),2),"outro")),IF(C216="LABOR",VLOOKUP(D216,#REF!,4,FALSE),IF(C216="SINAPI",VLOOKUP(D216,#REF!,5,FALSE),IF(C216="COTAÇÃO",VLOOKUP(D216,#REF!,14,FALSE))))),IF(C216="SINAPI",IF(F216="MO",ROUND(VLOOKUP(D216,#REF!,4,FALSE)/(1+#REF!),2),VLOOKUP(D216,#REF!,4,FALSE)),"outro"))</f>
        <v>#REF!</v>
      </c>
      <c r="J216" s="24" t="e">
        <f t="shared" si="17"/>
        <v>#REF!</v>
      </c>
    </row>
    <row r="217" spans="1:12">
      <c r="A217" s="321"/>
      <c r="B217" s="322"/>
      <c r="C217" s="4"/>
      <c r="D217" s="4"/>
      <c r="E217" s="5"/>
      <c r="F217" s="4"/>
      <c r="G217" s="5"/>
      <c r="H217" s="5"/>
      <c r="I217" s="5"/>
      <c r="J217" s="6"/>
    </row>
    <row r="218" spans="1:12" ht="25.5">
      <c r="A218" s="501" t="s">
        <v>7</v>
      </c>
      <c r="B218" s="501"/>
      <c r="C218" s="501" t="s">
        <v>8</v>
      </c>
      <c r="D218" s="501"/>
      <c r="E218" s="333" t="s">
        <v>9</v>
      </c>
      <c r="F218" s="8" t="s">
        <v>1</v>
      </c>
      <c r="G218" s="9"/>
      <c r="H218" s="10"/>
      <c r="I218" s="11"/>
      <c r="J218" s="12" t="s">
        <v>311</v>
      </c>
    </row>
    <row r="219" spans="1:12" s="1" customFormat="1">
      <c r="A219" s="319" t="str">
        <f>CONCATENATE($M$1,"-")</f>
        <v>MO-</v>
      </c>
      <c r="B219" s="323">
        <f>COUNTIF(B$1:B218,"&gt;0")+1</f>
        <v>21</v>
      </c>
      <c r="C219" s="13" t="s">
        <v>382</v>
      </c>
      <c r="D219" s="13">
        <v>88264</v>
      </c>
      <c r="E219" s="14" t="e">
        <f>IF(C219="LABOR",VLOOKUP(D219,#REF!,5,FALSE),IF(C219="SINAPI",VLOOKUP(D219,#REF!,2,FALSE),"outro"))</f>
        <v>#REF!</v>
      </c>
      <c r="F219" s="15" t="e">
        <f>IF(C219="LABOR",VLOOKUP(D219,#REF!,6,FALSE),IF(C219="SINAPI",VLOOKUP(D219,#REF!,3,FALSE),"outro"))</f>
        <v>#REF!</v>
      </c>
      <c r="G219" s="16"/>
      <c r="H219" s="17"/>
      <c r="I219" s="18"/>
      <c r="J219" s="211" t="e">
        <f>((SUMIF(F221:F227,"MO",J221:J227)*(1+$G$3)+(SUM(J221:J227)-SUMIF(F221:F227,"MO",J221:J227)))*(1+$H$3))</f>
        <v>#REF!</v>
      </c>
      <c r="L219" s="334"/>
    </row>
    <row r="220" spans="1:12">
      <c r="A220" s="324"/>
      <c r="B220" s="331" t="s">
        <v>0</v>
      </c>
      <c r="C220" s="19" t="s">
        <v>5</v>
      </c>
      <c r="D220" s="19" t="s">
        <v>6</v>
      </c>
      <c r="E220" s="19" t="s">
        <v>74</v>
      </c>
      <c r="F220" s="19" t="s">
        <v>0</v>
      </c>
      <c r="G220" s="20" t="s">
        <v>1</v>
      </c>
      <c r="H220" s="20" t="s">
        <v>2</v>
      </c>
      <c r="I220" s="20" t="s">
        <v>3</v>
      </c>
      <c r="J220" s="19" t="s">
        <v>4</v>
      </c>
    </row>
    <row r="221" spans="1:12">
      <c r="A221" s="320"/>
      <c r="B221" s="13" t="s">
        <v>385</v>
      </c>
      <c r="C221" s="328" t="s">
        <v>382</v>
      </c>
      <c r="D221" s="22">
        <v>88236</v>
      </c>
      <c r="E221" s="21" t="e">
        <f>IF(B221="I",IF(C221="LABOR",VLOOKUP(D221,#REF!,2,FALSE),IF(C221="SINAPI",VLOOKUP(D221,#REF!,2,FALSE),IF(C221="COTAÇÃO",VLOOKUP(D221,#REF!,2,FALSE)))),IF(C221="LABOR",VLOOKUP(D221,#REF!,5,FALSE),IF(C221="SINAPI",VLOOKUP(D221,#REF!,2,FALSE),"outro")))</f>
        <v>#REF!</v>
      </c>
      <c r="F221" s="328" t="s">
        <v>387</v>
      </c>
      <c r="G221" s="22" t="e">
        <f>IF(B221="I",IF(C221="LABOR",VLOOKUP(D221,#REF!,3,FALSE),IF(C221="SINAPI",VLOOKUP(D221,#REF!,3,FALSE),IF(C221="COTAÇÃO",VLOOKUP(D221,#REF!,3,FALSE)))),IF(C221="LABOR",VLOOKUP(D221,#REF!,6,FALSE),IF(C221="SINAPI",VLOOKUP(D221,#REF!,3,FALSE),"outro")))</f>
        <v>#REF!</v>
      </c>
      <c r="H221" s="23">
        <v>1</v>
      </c>
      <c r="I221" s="24">
        <v>0.34</v>
      </c>
      <c r="J221" s="24">
        <f t="shared" ref="J221:J227" si="18">ROUND(H221*I221,2)</f>
        <v>0.34</v>
      </c>
    </row>
    <row r="222" spans="1:12">
      <c r="A222" s="320"/>
      <c r="B222" s="13" t="s">
        <v>385</v>
      </c>
      <c r="C222" s="328" t="s">
        <v>382</v>
      </c>
      <c r="D222" s="22">
        <v>88237</v>
      </c>
      <c r="E222" s="21" t="e">
        <f>IF(B222="I",IF(C222="LABOR",VLOOKUP(D222,#REF!,2,FALSE),IF(C222="SINAPI",VLOOKUP(D222,#REF!,2,FALSE),IF(C222="COTAÇÃO",VLOOKUP(D222,#REF!,2,FALSE)))),IF(C222="LABOR",VLOOKUP(D222,#REF!,5,FALSE),IF(C222="SINAPI",VLOOKUP(D222,#REF!,2,FALSE),"outro")))</f>
        <v>#REF!</v>
      </c>
      <c r="F222" s="328" t="s">
        <v>387</v>
      </c>
      <c r="G222" s="22" t="e">
        <f>IF(B222="I",IF(C222="LABOR",VLOOKUP(D222,#REF!,3,FALSE),IF(C222="SINAPI",VLOOKUP(D222,#REF!,3,FALSE),IF(C222="COTAÇÃO",VLOOKUP(D222,#REF!,3,FALSE)))),IF(C222="LABOR",VLOOKUP(D222,#REF!,6,FALSE),IF(C222="SINAPI",VLOOKUP(D222,#REF!,3,FALSE),"outro")))</f>
        <v>#REF!</v>
      </c>
      <c r="H222" s="23">
        <v>1</v>
      </c>
      <c r="I222" s="24" t="e">
        <f>IF(B222="I",IF(F222="MO",IF(C222="LABOR",ROUND(VLOOKUP(D222,#REF!,4,FALSE)/(1+#REF!),2),IF(C222="SINAPI",ROUND(VLOOKUP(D222,#REF!,5,FALSE)/(1+#REF!),2),"outro")),IF(C222="LABOR",VLOOKUP(D222,#REF!,4,FALSE),IF(C222="SINAPI",VLOOKUP(D222,#REF!,5,FALSE),IF(C222="COTAÇÃO",VLOOKUP(D222,#REF!,14,FALSE))))),IF(C222="SINAPI",IF(F222="MO",ROUND(VLOOKUP(D222,#REF!,4,FALSE)/(1+#REF!),2),VLOOKUP(D222,#REF!,4,FALSE)),"outro"))</f>
        <v>#REF!</v>
      </c>
      <c r="J222" s="24" t="e">
        <f t="shared" si="18"/>
        <v>#REF!</v>
      </c>
    </row>
    <row r="223" spans="1:12">
      <c r="A223" s="320"/>
      <c r="B223" s="13" t="s">
        <v>386</v>
      </c>
      <c r="C223" s="328" t="s">
        <v>382</v>
      </c>
      <c r="D223" s="22">
        <v>2436</v>
      </c>
      <c r="E223" s="21" t="e">
        <f>IF(B223="I",IF(C223="LABOR",VLOOKUP(D223,#REF!,2,FALSE),IF(C223="SINAPI",VLOOKUP(D223,#REF!,2,FALSE),IF(C223="COTAÇÃO",VLOOKUP(D223,#REF!,2,FALSE)))),IF(C223="LABOR",VLOOKUP(D223,#REF!,5,FALSE),IF(C223="SINAPI",VLOOKUP(D223,#REF!,2,FALSE),"outro")))</f>
        <v>#REF!</v>
      </c>
      <c r="F223" s="22" t="s">
        <v>10</v>
      </c>
      <c r="G223" s="22" t="e">
        <f>IF(B223="I",IF(C223="LABOR",VLOOKUP(D223,#REF!,3,FALSE),IF(C223="SINAPI",VLOOKUP(D223,#REF!,3,FALSE),IF(C223="COTAÇÃO",VLOOKUP(D223,#REF!,3,FALSE)))),IF(C223="LABOR",VLOOKUP(D223,#REF!,6,FALSE),IF(C223="SINAPI",VLOOKUP(D223,#REF!,3,FALSE),"outro")))</f>
        <v>#REF!</v>
      </c>
      <c r="H223" s="23">
        <v>1</v>
      </c>
      <c r="I223" s="24" t="e">
        <f>IF(B223="I",IF(F223="MO",IF(C223="LABOR",ROUND(VLOOKUP(D223,#REF!,4,FALSE)/(1+#REF!),2),IF(C223="SINAPI",ROUND(VLOOKUP(D223,#REF!,5,FALSE)/(1+#REF!),2),"outro")),IF(C223="LABOR",VLOOKUP(D223,#REF!,4,FALSE),IF(C223="SINAPI",VLOOKUP(D223,#REF!,5,FALSE),IF(C223="COTAÇÃO",VLOOKUP(D223,#REF!,14,FALSE))))),IF(C223="SINAPI",IF(F223="MO",ROUND(VLOOKUP(D223,#REF!,4,FALSE)/(1+#REF!),2),VLOOKUP(D223,#REF!,4,FALSE)),"outro"))</f>
        <v>#REF!</v>
      </c>
      <c r="J223" s="24" t="e">
        <f t="shared" si="18"/>
        <v>#REF!</v>
      </c>
    </row>
    <row r="224" spans="1:12">
      <c r="A224" s="320"/>
      <c r="B224" s="13" t="s">
        <v>386</v>
      </c>
      <c r="C224" s="328" t="s">
        <v>382</v>
      </c>
      <c r="D224" s="22">
        <v>37370</v>
      </c>
      <c r="E224" s="21" t="e">
        <f>IF(B224="I",IF(C224="LABOR",VLOOKUP(D224,#REF!,2,FALSE),IF(C224="SINAPI",VLOOKUP(D224,#REF!,2,FALSE),IF(C224="COTAÇÃO",VLOOKUP(D224,#REF!,2,FALSE)))),IF(C224="LABOR",VLOOKUP(D224,#REF!,5,FALSE),IF(C224="SINAPI",VLOOKUP(D224,#REF!,2,FALSE),"outro")))</f>
        <v>#REF!</v>
      </c>
      <c r="F224" s="328" t="s">
        <v>387</v>
      </c>
      <c r="G224" s="22" t="e">
        <f>IF(B224="I",IF(C224="LABOR",VLOOKUP(D224,#REF!,3,FALSE),IF(C224="SINAPI",VLOOKUP(D224,#REF!,3,FALSE),IF(C224="COTAÇÃO",VLOOKUP(D224,#REF!,3,FALSE)))),IF(C224="LABOR",VLOOKUP(D224,#REF!,6,FALSE),IF(C224="SINAPI",VLOOKUP(D224,#REF!,3,FALSE),"outro")))</f>
        <v>#REF!</v>
      </c>
      <c r="H224" s="23">
        <v>1</v>
      </c>
      <c r="I224" s="24" t="e">
        <f>IF(B224="I",IF(F224="MO",IF(C224="LABOR",ROUND(VLOOKUP(D224,#REF!,4,FALSE)/(1+#REF!),2),IF(C224="SINAPI",ROUND(VLOOKUP(D224,#REF!,5,FALSE)/(1+#REF!),2),"outro")),IF(C224="LABOR",VLOOKUP(D224,#REF!,4,FALSE),IF(C224="SINAPI",VLOOKUP(D224,#REF!,5,FALSE),IF(C224="COTAÇÃO",VLOOKUP(D224,#REF!,14,FALSE))))),IF(C224="SINAPI",IF(F224="MO",ROUND(VLOOKUP(D224,#REF!,4,FALSE)/(1+#REF!),2),VLOOKUP(D224,#REF!,4,FALSE)),"outro"))</f>
        <v>#REF!</v>
      </c>
      <c r="J224" s="24" t="e">
        <f t="shared" si="18"/>
        <v>#REF!</v>
      </c>
    </row>
    <row r="225" spans="1:12">
      <c r="A225" s="320"/>
      <c r="B225" s="13" t="s">
        <v>386</v>
      </c>
      <c r="C225" s="328" t="s">
        <v>382</v>
      </c>
      <c r="D225" s="22">
        <v>37371</v>
      </c>
      <c r="E225" s="21" t="e">
        <f>IF(B225="I",IF(C225="LABOR",VLOOKUP(D225,#REF!,2,FALSE),IF(C225="SINAPI",VLOOKUP(D225,#REF!,2,FALSE),IF(C225="COTAÇÃO",VLOOKUP(D225,#REF!,2,FALSE)))),IF(C225="LABOR",VLOOKUP(D225,#REF!,5,FALSE),IF(C225="SINAPI",VLOOKUP(D225,#REF!,2,FALSE),"outro")))</f>
        <v>#REF!</v>
      </c>
      <c r="F225" s="328" t="s">
        <v>387</v>
      </c>
      <c r="G225" s="22" t="e">
        <f>IF(B225="I",IF(C225="LABOR",VLOOKUP(D225,#REF!,3,FALSE),IF(C225="SINAPI",VLOOKUP(D225,#REF!,3,FALSE),IF(C225="COTAÇÃO",VLOOKUP(D225,#REF!,3,FALSE)))),IF(C225="LABOR",VLOOKUP(D225,#REF!,6,FALSE),IF(C225="SINAPI",VLOOKUP(D225,#REF!,3,FALSE),"outro")))</f>
        <v>#REF!</v>
      </c>
      <c r="H225" s="23">
        <v>1</v>
      </c>
      <c r="I225" s="24" t="e">
        <f>IF(B225="I",IF(F225="MO",IF(C225="LABOR",ROUND(VLOOKUP(D225,#REF!,4,FALSE)/(1+#REF!),2),IF(C225="SINAPI",ROUND(VLOOKUP(D225,#REF!,5,FALSE)/(1+#REF!),2),"outro")),IF(C225="LABOR",VLOOKUP(D225,#REF!,4,FALSE),IF(C225="SINAPI",VLOOKUP(D225,#REF!,5,FALSE),IF(C225="COTAÇÃO",VLOOKUP(D225,#REF!,14,FALSE))))),IF(C225="SINAPI",IF(F225="MO",ROUND(VLOOKUP(D225,#REF!,4,FALSE)/(1+#REF!),2),VLOOKUP(D225,#REF!,4,FALSE)),"outro"))</f>
        <v>#REF!</v>
      </c>
      <c r="J225" s="24" t="e">
        <f t="shared" si="18"/>
        <v>#REF!</v>
      </c>
    </row>
    <row r="226" spans="1:12">
      <c r="A226" s="320"/>
      <c r="B226" s="13" t="s">
        <v>386</v>
      </c>
      <c r="C226" s="328" t="s">
        <v>382</v>
      </c>
      <c r="D226" s="22">
        <v>37372</v>
      </c>
      <c r="E226" s="21" t="e">
        <f>IF(B226="I",IF(C226="LABOR",VLOOKUP(D226,#REF!,2,FALSE),IF(C226="SINAPI",VLOOKUP(D226,#REF!,2,FALSE),IF(C226="COTAÇÃO",VLOOKUP(D226,#REF!,2,FALSE)))),IF(C226="LABOR",VLOOKUP(D226,#REF!,5,FALSE),IF(C226="SINAPI",VLOOKUP(D226,#REF!,2,FALSE),"outro")))</f>
        <v>#REF!</v>
      </c>
      <c r="F226" s="328" t="s">
        <v>387</v>
      </c>
      <c r="G226" s="22" t="e">
        <f>IF(B226="I",IF(C226="LABOR",VLOOKUP(D226,#REF!,3,FALSE),IF(C226="SINAPI",VLOOKUP(D226,#REF!,3,FALSE),IF(C226="COTAÇÃO",VLOOKUP(D226,#REF!,3,FALSE)))),IF(C226="LABOR",VLOOKUP(D226,#REF!,6,FALSE),IF(C226="SINAPI",VLOOKUP(D226,#REF!,3,FALSE),"outro")))</f>
        <v>#REF!</v>
      </c>
      <c r="H226" s="23">
        <v>1</v>
      </c>
      <c r="I226" s="24" t="e">
        <f>IF(B226="I",IF(F226="MO",IF(C226="LABOR",ROUND(VLOOKUP(D226,#REF!,4,FALSE)/(1+#REF!),2),IF(C226="SINAPI",ROUND(VLOOKUP(D226,#REF!,5,FALSE)/(1+#REF!),2),"outro")),IF(C226="LABOR",VLOOKUP(D226,#REF!,4,FALSE),IF(C226="SINAPI",VLOOKUP(D226,#REF!,5,FALSE),IF(C226="COTAÇÃO",VLOOKUP(D226,#REF!,14,FALSE))))),IF(C226="SINAPI",IF(F226="MO",ROUND(VLOOKUP(D226,#REF!,4,FALSE)/(1+#REF!),2),VLOOKUP(D226,#REF!,4,FALSE)),"outro"))</f>
        <v>#REF!</v>
      </c>
      <c r="J226" s="24" t="e">
        <f t="shared" si="18"/>
        <v>#REF!</v>
      </c>
    </row>
    <row r="227" spans="1:12">
      <c r="A227" s="320"/>
      <c r="B227" s="13" t="s">
        <v>386</v>
      </c>
      <c r="C227" s="328" t="s">
        <v>382</v>
      </c>
      <c r="D227" s="22">
        <v>37373</v>
      </c>
      <c r="E227" s="21" t="e">
        <f>IF(B227="I",IF(C227="LABOR",VLOOKUP(D227,#REF!,2,FALSE),IF(C227="SINAPI",VLOOKUP(D227,#REF!,2,FALSE),IF(C227="COTAÇÃO",VLOOKUP(D227,#REF!,2,FALSE)))),IF(C227="LABOR",VLOOKUP(D227,#REF!,5,FALSE),IF(C227="SINAPI",VLOOKUP(D227,#REF!,2,FALSE),"outro")))</f>
        <v>#REF!</v>
      </c>
      <c r="F227" s="328" t="s">
        <v>387</v>
      </c>
      <c r="G227" s="22" t="e">
        <f>IF(B227="I",IF(C227="LABOR",VLOOKUP(D227,#REF!,3,FALSE),IF(C227="SINAPI",VLOOKUP(D227,#REF!,3,FALSE),IF(C227="COTAÇÃO",VLOOKUP(D227,#REF!,3,FALSE)))),IF(C227="LABOR",VLOOKUP(D227,#REF!,6,FALSE),IF(C227="SINAPI",VLOOKUP(D227,#REF!,3,FALSE),"outro")))</f>
        <v>#REF!</v>
      </c>
      <c r="H227" s="23">
        <v>1</v>
      </c>
      <c r="I227" s="24" t="e">
        <f>IF(B227="I",IF(F227="MO",IF(C227="LABOR",ROUND(VLOOKUP(D227,#REF!,4,FALSE)/(1+#REF!),2),IF(C227="SINAPI",ROUND(VLOOKUP(D227,#REF!,5,FALSE)/(1+#REF!),2),"outro")),IF(C227="LABOR",VLOOKUP(D227,#REF!,4,FALSE),IF(C227="SINAPI",VLOOKUP(D227,#REF!,5,FALSE),IF(C227="COTAÇÃO",VLOOKUP(D227,#REF!,14,FALSE))))),IF(C227="SINAPI",IF(F227="MO",ROUND(VLOOKUP(D227,#REF!,4,FALSE)/(1+#REF!),2),VLOOKUP(D227,#REF!,4,FALSE)),"outro"))</f>
        <v>#REF!</v>
      </c>
      <c r="J227" s="24" t="e">
        <f t="shared" si="18"/>
        <v>#REF!</v>
      </c>
    </row>
    <row r="228" spans="1:12">
      <c r="A228" s="321"/>
      <c r="B228" s="322"/>
      <c r="C228" s="4"/>
      <c r="D228" s="4"/>
      <c r="E228" s="5"/>
      <c r="F228" s="4"/>
      <c r="G228" s="5"/>
      <c r="H228" s="5"/>
      <c r="I228" s="5"/>
      <c r="J228" s="6"/>
    </row>
    <row r="229" spans="1:12" ht="25.5">
      <c r="A229" s="501" t="s">
        <v>7</v>
      </c>
      <c r="B229" s="501"/>
      <c r="C229" s="501" t="s">
        <v>8</v>
      </c>
      <c r="D229" s="501"/>
      <c r="E229" s="333" t="s">
        <v>9</v>
      </c>
      <c r="F229" s="8" t="s">
        <v>1</v>
      </c>
      <c r="G229" s="9"/>
      <c r="H229" s="10"/>
      <c r="I229" s="11"/>
      <c r="J229" s="12" t="s">
        <v>311</v>
      </c>
    </row>
    <row r="230" spans="1:12" s="1" customFormat="1" ht="24" customHeight="1">
      <c r="A230" s="319" t="str">
        <f>CONCATENATE($M$1,"-")</f>
        <v>MO-</v>
      </c>
      <c r="B230" s="323">
        <f>COUNTIF(B$1:B229,"&gt;0")+1</f>
        <v>22</v>
      </c>
      <c r="C230" s="13" t="s">
        <v>382</v>
      </c>
      <c r="D230" s="13">
        <v>88267</v>
      </c>
      <c r="E230" s="14" t="e">
        <f>IF(C230="LABOR",VLOOKUP(D230,#REF!,5,FALSE),IF(C230="SINAPI",VLOOKUP(D230,#REF!,2,FALSE),"outro"))</f>
        <v>#REF!</v>
      </c>
      <c r="F230" s="15" t="e">
        <f>IF(C230="LABOR",VLOOKUP(D230,#REF!,6,FALSE),IF(C230="SINAPI",VLOOKUP(D230,#REF!,3,FALSE),"outro"))</f>
        <v>#REF!</v>
      </c>
      <c r="G230" s="16"/>
      <c r="H230" s="17"/>
      <c r="I230" s="18"/>
      <c r="J230" s="332" t="e">
        <f>((SUMIF(F232:F238,"MO",J232:J238)*(1+$G$3)+(SUM(J232:J238)-SUMIF(F232:F238,"MO",J232:J238)))*(1+$H$3))</f>
        <v>#REF!</v>
      </c>
      <c r="L230" s="334"/>
    </row>
    <row r="231" spans="1:12">
      <c r="A231" s="324"/>
      <c r="B231" s="331" t="s">
        <v>0</v>
      </c>
      <c r="C231" s="19" t="s">
        <v>5</v>
      </c>
      <c r="D231" s="19" t="s">
        <v>6</v>
      </c>
      <c r="E231" s="19" t="s">
        <v>74</v>
      </c>
      <c r="F231" s="19" t="s">
        <v>0</v>
      </c>
      <c r="G231" s="20" t="s">
        <v>1</v>
      </c>
      <c r="H231" s="20" t="s">
        <v>2</v>
      </c>
      <c r="I231" s="20" t="s">
        <v>3</v>
      </c>
      <c r="J231" s="19" t="s">
        <v>4</v>
      </c>
    </row>
    <row r="232" spans="1:12">
      <c r="A232" s="320"/>
      <c r="B232" s="13" t="s">
        <v>385</v>
      </c>
      <c r="C232" s="328" t="s">
        <v>382</v>
      </c>
      <c r="D232" s="22">
        <v>88236</v>
      </c>
      <c r="E232" s="21" t="e">
        <f>IF(B232="I",IF(C232="LABOR",VLOOKUP(D232,#REF!,2,FALSE),IF(C232="SINAPI",VLOOKUP(D232,#REF!,2,FALSE),IF(C232="COTAÇÃO",VLOOKUP(D232,#REF!,2,FALSE)))),IF(C232="LABOR",VLOOKUP(D232,#REF!,5,FALSE),IF(C232="SINAPI",VLOOKUP(D232,#REF!,2,FALSE),"outro")))</f>
        <v>#REF!</v>
      </c>
      <c r="F232" s="328" t="s">
        <v>387</v>
      </c>
      <c r="G232" s="22" t="e">
        <f>IF(B232="I",IF(C232="LABOR",VLOOKUP(D232,#REF!,3,FALSE),IF(C232="SINAPI",VLOOKUP(D232,#REF!,3,FALSE),IF(C232="COTAÇÃO",VLOOKUP(D232,#REF!,3,FALSE)))),IF(C232="LABOR",VLOOKUP(D232,#REF!,6,FALSE),IF(C232="SINAPI",VLOOKUP(D232,#REF!,3,FALSE),"outro")))</f>
        <v>#REF!</v>
      </c>
      <c r="H232" s="23">
        <v>1</v>
      </c>
      <c r="I232" s="24">
        <v>0.34</v>
      </c>
      <c r="J232" s="24">
        <f t="shared" ref="J232:J238" si="19">ROUND(H232*I232,2)</f>
        <v>0.34</v>
      </c>
    </row>
    <row r="233" spans="1:12">
      <c r="A233" s="320"/>
      <c r="B233" s="13" t="s">
        <v>385</v>
      </c>
      <c r="C233" s="328" t="s">
        <v>382</v>
      </c>
      <c r="D233" s="22">
        <v>88237</v>
      </c>
      <c r="E233" s="21" t="e">
        <f>IF(B233="I",IF(C233="LABOR",VLOOKUP(D233,#REF!,2,FALSE),IF(C233="SINAPI",VLOOKUP(D233,#REF!,2,FALSE),IF(C233="COTAÇÃO",VLOOKUP(D233,#REF!,2,FALSE)))),IF(C233="LABOR",VLOOKUP(D233,#REF!,5,FALSE),IF(C233="SINAPI",VLOOKUP(D233,#REF!,2,FALSE),"outro")))</f>
        <v>#REF!</v>
      </c>
      <c r="F233" s="328" t="s">
        <v>387</v>
      </c>
      <c r="G233" s="22" t="e">
        <f>IF(B233="I",IF(C233="LABOR",VLOOKUP(D233,#REF!,3,FALSE),IF(C233="SINAPI",VLOOKUP(D233,#REF!,3,FALSE),IF(C233="COTAÇÃO",VLOOKUP(D233,#REF!,3,FALSE)))),IF(C233="LABOR",VLOOKUP(D233,#REF!,6,FALSE),IF(C233="SINAPI",VLOOKUP(D233,#REF!,3,FALSE),"outro")))</f>
        <v>#REF!</v>
      </c>
      <c r="H233" s="23">
        <v>1</v>
      </c>
      <c r="I233" s="24" t="e">
        <f>IF(B233="I",IF(F233="MO",IF(C233="LABOR",ROUND(VLOOKUP(D233,#REF!,4,FALSE)/(1+#REF!),2),IF(C233="SINAPI",ROUND(VLOOKUP(D233,#REF!,5,FALSE)/(1+#REF!),2),"outro")),IF(C233="LABOR",VLOOKUP(D233,#REF!,4,FALSE),IF(C233="SINAPI",VLOOKUP(D233,#REF!,5,FALSE),IF(C233="COTAÇÃO",VLOOKUP(D233,#REF!,14,FALSE))))),IF(C233="SINAPI",IF(F233="MO",ROUND(VLOOKUP(D233,#REF!,4,FALSE)/(1+#REF!),2),VLOOKUP(D233,#REF!,4,FALSE)),"outro"))</f>
        <v>#REF!</v>
      </c>
      <c r="J233" s="24" t="e">
        <f t="shared" si="19"/>
        <v>#REF!</v>
      </c>
    </row>
    <row r="234" spans="1:12">
      <c r="A234" s="320"/>
      <c r="B234" s="13" t="s">
        <v>386</v>
      </c>
      <c r="C234" s="328" t="s">
        <v>382</v>
      </c>
      <c r="D234" s="22">
        <v>2696</v>
      </c>
      <c r="E234" s="21" t="e">
        <f>IF(B234="I",IF(C234="LABOR",VLOOKUP(D234,#REF!,2,FALSE),IF(C234="SINAPI",VLOOKUP(D234,#REF!,2,FALSE),IF(C234="COTAÇÃO",VLOOKUP(D234,#REF!,2,FALSE)))),IF(C234="LABOR",VLOOKUP(D234,#REF!,5,FALSE),IF(C234="SINAPI",VLOOKUP(D234,#REF!,2,FALSE),"outro")))</f>
        <v>#REF!</v>
      </c>
      <c r="F234" s="22" t="s">
        <v>10</v>
      </c>
      <c r="G234" s="22" t="e">
        <f>IF(B234="I",IF(C234="LABOR",VLOOKUP(D234,#REF!,3,FALSE),IF(C234="SINAPI",VLOOKUP(D234,#REF!,3,FALSE),IF(C234="COTAÇÃO",VLOOKUP(D234,#REF!,3,FALSE)))),IF(C234="LABOR",VLOOKUP(D234,#REF!,6,FALSE),IF(C234="SINAPI",VLOOKUP(D234,#REF!,3,FALSE),"outro")))</f>
        <v>#REF!</v>
      </c>
      <c r="H234" s="23">
        <v>1</v>
      </c>
      <c r="I234" s="24" t="e">
        <f>IF(B234="I",IF(F234="MO",IF(C234="LABOR",ROUND(VLOOKUP(D234,#REF!,4,FALSE)/(1+#REF!),2),IF(C234="SINAPI",ROUND(VLOOKUP(D234,#REF!,5,FALSE)/(1+#REF!),2),"outro")),IF(C234="LABOR",VLOOKUP(D234,#REF!,4,FALSE),IF(C234="SINAPI",VLOOKUP(D234,#REF!,5,FALSE),IF(C234="COTAÇÃO",VLOOKUP(D234,#REF!,14,FALSE))))),IF(C234="SINAPI",IF(F234="MO",ROUND(VLOOKUP(D234,#REF!,4,FALSE)/(1+#REF!),2),VLOOKUP(D234,#REF!,4,FALSE)),"outro"))</f>
        <v>#REF!</v>
      </c>
      <c r="J234" s="24" t="e">
        <f t="shared" si="19"/>
        <v>#REF!</v>
      </c>
    </row>
    <row r="235" spans="1:12">
      <c r="A235" s="320"/>
      <c r="B235" s="13" t="s">
        <v>386</v>
      </c>
      <c r="C235" s="328" t="s">
        <v>382</v>
      </c>
      <c r="D235" s="22">
        <v>37370</v>
      </c>
      <c r="E235" s="21" t="e">
        <f>IF(B235="I",IF(C235="LABOR",VLOOKUP(D235,#REF!,2,FALSE),IF(C235="SINAPI",VLOOKUP(D235,#REF!,2,FALSE),IF(C235="COTAÇÃO",VLOOKUP(D235,#REF!,2,FALSE)))),IF(C235="LABOR",VLOOKUP(D235,#REF!,5,FALSE),IF(C235="SINAPI",VLOOKUP(D235,#REF!,2,FALSE),"outro")))</f>
        <v>#REF!</v>
      </c>
      <c r="F235" s="328" t="s">
        <v>387</v>
      </c>
      <c r="G235" s="22" t="e">
        <f>IF(B235="I",IF(C235="LABOR",VLOOKUP(D235,#REF!,3,FALSE),IF(C235="SINAPI",VLOOKUP(D235,#REF!,3,FALSE),IF(C235="COTAÇÃO",VLOOKUP(D235,#REF!,3,FALSE)))),IF(C235="LABOR",VLOOKUP(D235,#REF!,6,FALSE),IF(C235="SINAPI",VLOOKUP(D235,#REF!,3,FALSE),"outro")))</f>
        <v>#REF!</v>
      </c>
      <c r="H235" s="23">
        <v>1</v>
      </c>
      <c r="I235" s="24" t="e">
        <f>IF(B235="I",IF(F235="MO",IF(C235="LABOR",ROUND(VLOOKUP(D235,#REF!,4,FALSE)/(1+#REF!),2),IF(C235="SINAPI",ROUND(VLOOKUP(D235,#REF!,5,FALSE)/(1+#REF!),2),"outro")),IF(C235="LABOR",VLOOKUP(D235,#REF!,4,FALSE),IF(C235="SINAPI",VLOOKUP(D235,#REF!,5,FALSE),IF(C235="COTAÇÃO",VLOOKUP(D235,#REF!,14,FALSE))))),IF(C235="SINAPI",IF(F235="MO",ROUND(VLOOKUP(D235,#REF!,4,FALSE)/(1+#REF!),2),VLOOKUP(D235,#REF!,4,FALSE)),"outro"))</f>
        <v>#REF!</v>
      </c>
      <c r="J235" s="24" t="e">
        <f t="shared" si="19"/>
        <v>#REF!</v>
      </c>
    </row>
    <row r="236" spans="1:12">
      <c r="A236" s="320"/>
      <c r="B236" s="13" t="s">
        <v>386</v>
      </c>
      <c r="C236" s="328" t="s">
        <v>382</v>
      </c>
      <c r="D236" s="22">
        <v>37371</v>
      </c>
      <c r="E236" s="21" t="e">
        <f>IF(B236="I",IF(C236="LABOR",VLOOKUP(D236,#REF!,2,FALSE),IF(C236="SINAPI",VLOOKUP(D236,#REF!,2,FALSE),IF(C236="COTAÇÃO",VLOOKUP(D236,#REF!,2,FALSE)))),IF(C236="LABOR",VLOOKUP(D236,#REF!,5,FALSE),IF(C236="SINAPI",VLOOKUP(D236,#REF!,2,FALSE),"outro")))</f>
        <v>#REF!</v>
      </c>
      <c r="F236" s="328" t="s">
        <v>387</v>
      </c>
      <c r="G236" s="22" t="e">
        <f>IF(B236="I",IF(C236="LABOR",VLOOKUP(D236,#REF!,3,FALSE),IF(C236="SINAPI",VLOOKUP(D236,#REF!,3,FALSE),IF(C236="COTAÇÃO",VLOOKUP(D236,#REF!,3,FALSE)))),IF(C236="LABOR",VLOOKUP(D236,#REF!,6,FALSE),IF(C236="SINAPI",VLOOKUP(D236,#REF!,3,FALSE),"outro")))</f>
        <v>#REF!</v>
      </c>
      <c r="H236" s="23">
        <v>1</v>
      </c>
      <c r="I236" s="24" t="e">
        <f>IF(B236="I",IF(F236="MO",IF(C236="LABOR",ROUND(VLOOKUP(D236,#REF!,4,FALSE)/(1+#REF!),2),IF(C236="SINAPI",ROUND(VLOOKUP(D236,#REF!,5,FALSE)/(1+#REF!),2),"outro")),IF(C236="LABOR",VLOOKUP(D236,#REF!,4,FALSE),IF(C236="SINAPI",VLOOKUP(D236,#REF!,5,FALSE),IF(C236="COTAÇÃO",VLOOKUP(D236,#REF!,14,FALSE))))),IF(C236="SINAPI",IF(F236="MO",ROUND(VLOOKUP(D236,#REF!,4,FALSE)/(1+#REF!),2),VLOOKUP(D236,#REF!,4,FALSE)),"outro"))</f>
        <v>#REF!</v>
      </c>
      <c r="J236" s="24" t="e">
        <f t="shared" si="19"/>
        <v>#REF!</v>
      </c>
    </row>
    <row r="237" spans="1:12">
      <c r="A237" s="320"/>
      <c r="B237" s="13" t="s">
        <v>386</v>
      </c>
      <c r="C237" s="328" t="s">
        <v>382</v>
      </c>
      <c r="D237" s="22">
        <v>37372</v>
      </c>
      <c r="E237" s="21" t="e">
        <f>IF(B237="I",IF(C237="LABOR",VLOOKUP(D237,#REF!,2,FALSE),IF(C237="SINAPI",VLOOKUP(D237,#REF!,2,FALSE),IF(C237="COTAÇÃO",VLOOKUP(D237,#REF!,2,FALSE)))),IF(C237="LABOR",VLOOKUP(D237,#REF!,5,FALSE),IF(C237="SINAPI",VLOOKUP(D237,#REF!,2,FALSE),"outro")))</f>
        <v>#REF!</v>
      </c>
      <c r="F237" s="328" t="s">
        <v>387</v>
      </c>
      <c r="G237" s="22" t="e">
        <f>IF(B237="I",IF(C237="LABOR",VLOOKUP(D237,#REF!,3,FALSE),IF(C237="SINAPI",VLOOKUP(D237,#REF!,3,FALSE),IF(C237="COTAÇÃO",VLOOKUP(D237,#REF!,3,FALSE)))),IF(C237="LABOR",VLOOKUP(D237,#REF!,6,FALSE),IF(C237="SINAPI",VLOOKUP(D237,#REF!,3,FALSE),"outro")))</f>
        <v>#REF!</v>
      </c>
      <c r="H237" s="23">
        <v>1</v>
      </c>
      <c r="I237" s="24" t="e">
        <f>IF(B237="I",IF(F237="MO",IF(C237="LABOR",ROUND(VLOOKUP(D237,#REF!,4,FALSE)/(1+#REF!),2),IF(C237="SINAPI",ROUND(VLOOKUP(D237,#REF!,5,FALSE)/(1+#REF!),2),"outro")),IF(C237="LABOR",VLOOKUP(D237,#REF!,4,FALSE),IF(C237="SINAPI",VLOOKUP(D237,#REF!,5,FALSE),IF(C237="COTAÇÃO",VLOOKUP(D237,#REF!,14,FALSE))))),IF(C237="SINAPI",IF(F237="MO",ROUND(VLOOKUP(D237,#REF!,4,FALSE)/(1+#REF!),2),VLOOKUP(D237,#REF!,4,FALSE)),"outro"))</f>
        <v>#REF!</v>
      </c>
      <c r="J237" s="24" t="e">
        <f t="shared" si="19"/>
        <v>#REF!</v>
      </c>
    </row>
    <row r="238" spans="1:12">
      <c r="A238" s="320"/>
      <c r="B238" s="13" t="s">
        <v>386</v>
      </c>
      <c r="C238" s="328" t="s">
        <v>382</v>
      </c>
      <c r="D238" s="22">
        <v>37373</v>
      </c>
      <c r="E238" s="21" t="e">
        <f>IF(B238="I",IF(C238="LABOR",VLOOKUP(D238,#REF!,2,FALSE),IF(C238="SINAPI",VLOOKUP(D238,#REF!,2,FALSE),IF(C238="COTAÇÃO",VLOOKUP(D238,#REF!,2,FALSE)))),IF(C238="LABOR",VLOOKUP(D238,#REF!,5,FALSE),IF(C238="SINAPI",VLOOKUP(D238,#REF!,2,FALSE),"outro")))</f>
        <v>#REF!</v>
      </c>
      <c r="F238" s="328" t="s">
        <v>387</v>
      </c>
      <c r="G238" s="22" t="e">
        <f>IF(B238="I",IF(C238="LABOR",VLOOKUP(D238,#REF!,3,FALSE),IF(C238="SINAPI",VLOOKUP(D238,#REF!,3,FALSE),IF(C238="COTAÇÃO",VLOOKUP(D238,#REF!,3,FALSE)))),IF(C238="LABOR",VLOOKUP(D238,#REF!,6,FALSE),IF(C238="SINAPI",VLOOKUP(D238,#REF!,3,FALSE),"outro")))</f>
        <v>#REF!</v>
      </c>
      <c r="H238" s="23">
        <v>1</v>
      </c>
      <c r="I238" s="24" t="e">
        <f>IF(B238="I",IF(F238="MO",IF(C238="LABOR",ROUND(VLOOKUP(D238,#REF!,4,FALSE)/(1+#REF!),2),IF(C238="SINAPI",ROUND(VLOOKUP(D238,#REF!,5,FALSE)/(1+#REF!),2),"outro")),IF(C238="LABOR",VLOOKUP(D238,#REF!,4,FALSE),IF(C238="SINAPI",VLOOKUP(D238,#REF!,5,FALSE),IF(C238="COTAÇÃO",VLOOKUP(D238,#REF!,14,FALSE))))),IF(C238="SINAPI",IF(F238="MO",ROUND(VLOOKUP(D238,#REF!,4,FALSE)/(1+#REF!),2),VLOOKUP(D238,#REF!,4,FALSE)),"outro"))</f>
        <v>#REF!</v>
      </c>
      <c r="J238" s="24" t="e">
        <f t="shared" si="19"/>
        <v>#REF!</v>
      </c>
    </row>
    <row r="239" spans="1:12">
      <c r="A239" s="321"/>
      <c r="B239" s="322"/>
      <c r="C239" s="4"/>
      <c r="D239" s="4"/>
      <c r="E239" s="5"/>
      <c r="F239" s="4"/>
      <c r="G239" s="5"/>
      <c r="H239" s="5"/>
      <c r="I239" s="5"/>
      <c r="J239" s="6"/>
    </row>
    <row r="240" spans="1:12" ht="25.5">
      <c r="A240" s="501" t="s">
        <v>7</v>
      </c>
      <c r="B240" s="501"/>
      <c r="C240" s="501" t="s">
        <v>8</v>
      </c>
      <c r="D240" s="501"/>
      <c r="E240" s="333" t="s">
        <v>9</v>
      </c>
      <c r="F240" s="8" t="s">
        <v>1</v>
      </c>
      <c r="G240" s="9"/>
      <c r="H240" s="10"/>
      <c r="I240" s="11"/>
      <c r="J240" s="12" t="s">
        <v>311</v>
      </c>
    </row>
    <row r="241" spans="1:12" s="1" customFormat="1">
      <c r="A241" s="319" t="str">
        <f>CONCATENATE($M$1,"-")</f>
        <v>MO-</v>
      </c>
      <c r="B241" s="323">
        <f>COUNTIF(B$1:B240,"&gt;0")+1</f>
        <v>23</v>
      </c>
      <c r="C241" s="13" t="s">
        <v>382</v>
      </c>
      <c r="D241" s="13">
        <v>88269</v>
      </c>
      <c r="E241" s="14" t="e">
        <f>IF(C241="LABOR",VLOOKUP(D241,#REF!,5,FALSE),IF(C241="SINAPI",VLOOKUP(D241,#REF!,2,FALSE),"outro"))</f>
        <v>#REF!</v>
      </c>
      <c r="F241" s="15" t="e">
        <f>IF(C241="LABOR",VLOOKUP(D241,#REF!,6,FALSE),IF(C241="SINAPI",VLOOKUP(D241,#REF!,3,FALSE),"outro"))</f>
        <v>#REF!</v>
      </c>
      <c r="G241" s="16"/>
      <c r="H241" s="17"/>
      <c r="I241" s="18"/>
      <c r="J241" s="211" t="e">
        <f>((SUMIF(F243:F249,"MO",J243:J249)*(1+$G$3)+(SUM(J243:J249)-SUMIF(F243:F249,"MO",J243:J249)))*(1+$H$3))</f>
        <v>#REF!</v>
      </c>
      <c r="L241" s="334"/>
    </row>
    <row r="242" spans="1:12">
      <c r="A242" s="324"/>
      <c r="B242" s="331" t="s">
        <v>0</v>
      </c>
      <c r="C242" s="19" t="s">
        <v>5</v>
      </c>
      <c r="D242" s="19" t="s">
        <v>6</v>
      </c>
      <c r="E242" s="19" t="s">
        <v>74</v>
      </c>
      <c r="F242" s="19" t="s">
        <v>0</v>
      </c>
      <c r="G242" s="20" t="s">
        <v>1</v>
      </c>
      <c r="H242" s="20" t="s">
        <v>2</v>
      </c>
      <c r="I242" s="20" t="s">
        <v>3</v>
      </c>
      <c r="J242" s="19" t="s">
        <v>4</v>
      </c>
    </row>
    <row r="243" spans="1:12">
      <c r="A243" s="320"/>
      <c r="B243" s="13" t="s">
        <v>385</v>
      </c>
      <c r="C243" s="328" t="s">
        <v>382</v>
      </c>
      <c r="D243" s="22">
        <v>88236</v>
      </c>
      <c r="E243" s="21" t="e">
        <f>IF(B243="I",IF(C243="LABOR",VLOOKUP(D243,#REF!,2,FALSE),IF(C243="SINAPI",VLOOKUP(D243,#REF!,2,FALSE),IF(C243="COTAÇÃO",VLOOKUP(D243,#REF!,2,FALSE)))),IF(C243="LABOR",VLOOKUP(D243,#REF!,5,FALSE),IF(C243="SINAPI",VLOOKUP(D243,#REF!,2,FALSE),"outro")))</f>
        <v>#REF!</v>
      </c>
      <c r="F243" s="328" t="s">
        <v>387</v>
      </c>
      <c r="G243" s="22" t="e">
        <f>IF(B243="I",IF(C243="LABOR",VLOOKUP(D243,#REF!,3,FALSE),IF(C243="SINAPI",VLOOKUP(D243,#REF!,3,FALSE),IF(C243="COTAÇÃO",VLOOKUP(D243,#REF!,3,FALSE)))),IF(C243="LABOR",VLOOKUP(D243,#REF!,6,FALSE),IF(C243="SINAPI",VLOOKUP(D243,#REF!,3,FALSE),"outro")))</f>
        <v>#REF!</v>
      </c>
      <c r="H243" s="23">
        <v>1</v>
      </c>
      <c r="I243" s="24">
        <v>0.34</v>
      </c>
      <c r="J243" s="24">
        <f t="shared" ref="J243:J249" si="20">ROUND(H243*I243,2)</f>
        <v>0.34</v>
      </c>
    </row>
    <row r="244" spans="1:12">
      <c r="A244" s="320"/>
      <c r="B244" s="13" t="s">
        <v>385</v>
      </c>
      <c r="C244" s="328" t="s">
        <v>382</v>
      </c>
      <c r="D244" s="22">
        <v>88237</v>
      </c>
      <c r="E244" s="21" t="e">
        <f>IF(B244="I",IF(C244="LABOR",VLOOKUP(D244,#REF!,2,FALSE),IF(C244="SINAPI",VLOOKUP(D244,#REF!,2,FALSE),IF(C244="COTAÇÃO",VLOOKUP(D244,#REF!,2,FALSE)))),IF(C244="LABOR",VLOOKUP(D244,#REF!,5,FALSE),IF(C244="SINAPI",VLOOKUP(D244,#REF!,2,FALSE),"outro")))</f>
        <v>#REF!</v>
      </c>
      <c r="F244" s="328" t="s">
        <v>387</v>
      </c>
      <c r="G244" s="22" t="e">
        <f>IF(B244="I",IF(C244="LABOR",VLOOKUP(D244,#REF!,3,FALSE),IF(C244="SINAPI",VLOOKUP(D244,#REF!,3,FALSE),IF(C244="COTAÇÃO",VLOOKUP(D244,#REF!,3,FALSE)))),IF(C244="LABOR",VLOOKUP(D244,#REF!,6,FALSE),IF(C244="SINAPI",VLOOKUP(D244,#REF!,3,FALSE),"outro")))</f>
        <v>#REF!</v>
      </c>
      <c r="H244" s="23">
        <v>1</v>
      </c>
      <c r="I244" s="24" t="e">
        <f>IF(B244="I",IF(F244="MO",IF(C244="LABOR",ROUND(VLOOKUP(D244,#REF!,4,FALSE)/(1+#REF!),2),IF(C244="SINAPI",ROUND(VLOOKUP(D244,#REF!,5,FALSE)/(1+#REF!),2),"outro")),IF(C244="LABOR",VLOOKUP(D244,#REF!,4,FALSE),IF(C244="SINAPI",VLOOKUP(D244,#REF!,5,FALSE),IF(C244="COTAÇÃO",VLOOKUP(D244,#REF!,14,FALSE))))),IF(C244="SINAPI",IF(F244="MO",ROUND(VLOOKUP(D244,#REF!,4,FALSE)/(1+#REF!),2),VLOOKUP(D244,#REF!,4,FALSE)),"outro"))</f>
        <v>#REF!</v>
      </c>
      <c r="J244" s="24" t="e">
        <f t="shared" si="20"/>
        <v>#REF!</v>
      </c>
    </row>
    <row r="245" spans="1:12">
      <c r="A245" s="320"/>
      <c r="B245" s="13" t="s">
        <v>386</v>
      </c>
      <c r="C245" s="328" t="s">
        <v>382</v>
      </c>
      <c r="D245" s="22">
        <v>12872</v>
      </c>
      <c r="E245" s="21" t="e">
        <f>IF(B245="I",IF(C245="LABOR",VLOOKUP(D245,#REF!,2,FALSE),IF(C245="SINAPI",VLOOKUP(D245,#REF!,2,FALSE),IF(C245="COTAÇÃO",VLOOKUP(D245,#REF!,2,FALSE)))),IF(C245="LABOR",VLOOKUP(D245,#REF!,5,FALSE),IF(C245="SINAPI",VLOOKUP(D245,#REF!,2,FALSE),"outro")))</f>
        <v>#REF!</v>
      </c>
      <c r="F245" s="22" t="s">
        <v>10</v>
      </c>
      <c r="G245" s="22" t="e">
        <f>IF(B245="I",IF(C245="LABOR",VLOOKUP(D245,#REF!,3,FALSE),IF(C245="SINAPI",VLOOKUP(D245,#REF!,3,FALSE),IF(C245="COTAÇÃO",VLOOKUP(D245,#REF!,3,FALSE)))),IF(C245="LABOR",VLOOKUP(D245,#REF!,6,FALSE),IF(C245="SINAPI",VLOOKUP(D245,#REF!,3,FALSE),"outro")))</f>
        <v>#REF!</v>
      </c>
      <c r="H245" s="23">
        <v>1</v>
      </c>
      <c r="I245" s="24" t="e">
        <f>IF(B245="I",IF(F245="MO",IF(C245="LABOR",ROUND(VLOOKUP(D245,#REF!,4,FALSE)/(1+#REF!),2),IF(C245="SINAPI",ROUND(VLOOKUP(D245,#REF!,5,FALSE)/(1+#REF!),2),"outro")),IF(C245="LABOR",VLOOKUP(D245,#REF!,4,FALSE),IF(C245="SINAPI",VLOOKUP(D245,#REF!,5,FALSE),IF(C245="COTAÇÃO",VLOOKUP(D245,#REF!,14,FALSE))))),IF(C245="SINAPI",IF(F245="MO",ROUND(VLOOKUP(D245,#REF!,4,FALSE)/(1+#REF!),2),VLOOKUP(D245,#REF!,4,FALSE)),"outro"))</f>
        <v>#REF!</v>
      </c>
      <c r="J245" s="24" t="e">
        <f t="shared" si="20"/>
        <v>#REF!</v>
      </c>
    </row>
    <row r="246" spans="1:12">
      <c r="A246" s="320"/>
      <c r="B246" s="13" t="s">
        <v>386</v>
      </c>
      <c r="C246" s="328" t="s">
        <v>382</v>
      </c>
      <c r="D246" s="22">
        <v>37370</v>
      </c>
      <c r="E246" s="21" t="e">
        <f>IF(B246="I",IF(C246="LABOR",VLOOKUP(D246,#REF!,2,FALSE),IF(C246="SINAPI",VLOOKUP(D246,#REF!,2,FALSE),IF(C246="COTAÇÃO",VLOOKUP(D246,#REF!,2,FALSE)))),IF(C246="LABOR",VLOOKUP(D246,#REF!,5,FALSE),IF(C246="SINAPI",VLOOKUP(D246,#REF!,2,FALSE),"outro")))</f>
        <v>#REF!</v>
      </c>
      <c r="F246" s="328" t="s">
        <v>387</v>
      </c>
      <c r="G246" s="22" t="e">
        <f>IF(B246="I",IF(C246="LABOR",VLOOKUP(D246,#REF!,3,FALSE),IF(C246="SINAPI",VLOOKUP(D246,#REF!,3,FALSE),IF(C246="COTAÇÃO",VLOOKUP(D246,#REF!,3,FALSE)))),IF(C246="LABOR",VLOOKUP(D246,#REF!,6,FALSE),IF(C246="SINAPI",VLOOKUP(D246,#REF!,3,FALSE),"outro")))</f>
        <v>#REF!</v>
      </c>
      <c r="H246" s="23">
        <v>1</v>
      </c>
      <c r="I246" s="24" t="e">
        <f>IF(B246="I",IF(F246="MO",IF(C246="LABOR",ROUND(VLOOKUP(D246,#REF!,4,FALSE)/(1+#REF!),2),IF(C246="SINAPI",ROUND(VLOOKUP(D246,#REF!,5,FALSE)/(1+#REF!),2),"outro")),IF(C246="LABOR",VLOOKUP(D246,#REF!,4,FALSE),IF(C246="SINAPI",VLOOKUP(D246,#REF!,5,FALSE),IF(C246="COTAÇÃO",VLOOKUP(D246,#REF!,14,FALSE))))),IF(C246="SINAPI",IF(F246="MO",ROUND(VLOOKUP(D246,#REF!,4,FALSE)/(1+#REF!),2),VLOOKUP(D246,#REF!,4,FALSE)),"outro"))</f>
        <v>#REF!</v>
      </c>
      <c r="J246" s="24" t="e">
        <f t="shared" si="20"/>
        <v>#REF!</v>
      </c>
    </row>
    <row r="247" spans="1:12">
      <c r="A247" s="320"/>
      <c r="B247" s="13" t="s">
        <v>386</v>
      </c>
      <c r="C247" s="328" t="s">
        <v>382</v>
      </c>
      <c r="D247" s="22">
        <v>37371</v>
      </c>
      <c r="E247" s="21" t="e">
        <f>IF(B247="I",IF(C247="LABOR",VLOOKUP(D247,#REF!,2,FALSE),IF(C247="SINAPI",VLOOKUP(D247,#REF!,2,FALSE),IF(C247="COTAÇÃO",VLOOKUP(D247,#REF!,2,FALSE)))),IF(C247="LABOR",VLOOKUP(D247,#REF!,5,FALSE),IF(C247="SINAPI",VLOOKUP(D247,#REF!,2,FALSE),"outro")))</f>
        <v>#REF!</v>
      </c>
      <c r="F247" s="328" t="s">
        <v>387</v>
      </c>
      <c r="G247" s="22" t="e">
        <f>IF(B247="I",IF(C247="LABOR",VLOOKUP(D247,#REF!,3,FALSE),IF(C247="SINAPI",VLOOKUP(D247,#REF!,3,FALSE),IF(C247="COTAÇÃO",VLOOKUP(D247,#REF!,3,FALSE)))),IF(C247="LABOR",VLOOKUP(D247,#REF!,6,FALSE),IF(C247="SINAPI",VLOOKUP(D247,#REF!,3,FALSE),"outro")))</f>
        <v>#REF!</v>
      </c>
      <c r="H247" s="23">
        <v>1</v>
      </c>
      <c r="I247" s="24" t="e">
        <f>IF(B247="I",IF(F247="MO",IF(C247="LABOR",ROUND(VLOOKUP(D247,#REF!,4,FALSE)/(1+#REF!),2),IF(C247="SINAPI",ROUND(VLOOKUP(D247,#REF!,5,FALSE)/(1+#REF!),2),"outro")),IF(C247="LABOR",VLOOKUP(D247,#REF!,4,FALSE),IF(C247="SINAPI",VLOOKUP(D247,#REF!,5,FALSE),IF(C247="COTAÇÃO",VLOOKUP(D247,#REF!,14,FALSE))))),IF(C247="SINAPI",IF(F247="MO",ROUND(VLOOKUP(D247,#REF!,4,FALSE)/(1+#REF!),2),VLOOKUP(D247,#REF!,4,FALSE)),"outro"))</f>
        <v>#REF!</v>
      </c>
      <c r="J247" s="24" t="e">
        <f t="shared" si="20"/>
        <v>#REF!</v>
      </c>
    </row>
    <row r="248" spans="1:12">
      <c r="A248" s="320"/>
      <c r="B248" s="13" t="s">
        <v>386</v>
      </c>
      <c r="C248" s="328" t="s">
        <v>382</v>
      </c>
      <c r="D248" s="22">
        <v>37372</v>
      </c>
      <c r="E248" s="21" t="e">
        <f>IF(B248="I",IF(C248="LABOR",VLOOKUP(D248,#REF!,2,FALSE),IF(C248="SINAPI",VLOOKUP(D248,#REF!,2,FALSE),IF(C248="COTAÇÃO",VLOOKUP(D248,#REF!,2,FALSE)))),IF(C248="LABOR",VLOOKUP(D248,#REF!,5,FALSE),IF(C248="SINAPI",VLOOKUP(D248,#REF!,2,FALSE),"outro")))</f>
        <v>#REF!</v>
      </c>
      <c r="F248" s="328" t="s">
        <v>387</v>
      </c>
      <c r="G248" s="22" t="e">
        <f>IF(B248="I",IF(C248="LABOR",VLOOKUP(D248,#REF!,3,FALSE),IF(C248="SINAPI",VLOOKUP(D248,#REF!,3,FALSE),IF(C248="COTAÇÃO",VLOOKUP(D248,#REF!,3,FALSE)))),IF(C248="LABOR",VLOOKUP(D248,#REF!,6,FALSE),IF(C248="SINAPI",VLOOKUP(D248,#REF!,3,FALSE),"outro")))</f>
        <v>#REF!</v>
      </c>
      <c r="H248" s="23">
        <v>1</v>
      </c>
      <c r="I248" s="24" t="e">
        <f>IF(B248="I",IF(F248="MO",IF(C248="LABOR",ROUND(VLOOKUP(D248,#REF!,4,FALSE)/(1+#REF!),2),IF(C248="SINAPI",ROUND(VLOOKUP(D248,#REF!,5,FALSE)/(1+#REF!),2),"outro")),IF(C248="LABOR",VLOOKUP(D248,#REF!,4,FALSE),IF(C248="SINAPI",VLOOKUP(D248,#REF!,5,FALSE),IF(C248="COTAÇÃO",VLOOKUP(D248,#REF!,14,FALSE))))),IF(C248="SINAPI",IF(F248="MO",ROUND(VLOOKUP(D248,#REF!,4,FALSE)/(1+#REF!),2),VLOOKUP(D248,#REF!,4,FALSE)),"outro"))</f>
        <v>#REF!</v>
      </c>
      <c r="J248" s="24" t="e">
        <f t="shared" si="20"/>
        <v>#REF!</v>
      </c>
    </row>
    <row r="249" spans="1:12">
      <c r="A249" s="320"/>
      <c r="B249" s="13" t="s">
        <v>386</v>
      </c>
      <c r="C249" s="328" t="s">
        <v>382</v>
      </c>
      <c r="D249" s="22">
        <v>37373</v>
      </c>
      <c r="E249" s="21" t="e">
        <f>IF(B249="I",IF(C249="LABOR",VLOOKUP(D249,#REF!,2,FALSE),IF(C249="SINAPI",VLOOKUP(D249,#REF!,2,FALSE),IF(C249="COTAÇÃO",VLOOKUP(D249,#REF!,2,FALSE)))),IF(C249="LABOR",VLOOKUP(D249,#REF!,5,FALSE),IF(C249="SINAPI",VLOOKUP(D249,#REF!,2,FALSE),"outro")))</f>
        <v>#REF!</v>
      </c>
      <c r="F249" s="328" t="s">
        <v>387</v>
      </c>
      <c r="G249" s="22" t="e">
        <f>IF(B249="I",IF(C249="LABOR",VLOOKUP(D249,#REF!,3,FALSE),IF(C249="SINAPI",VLOOKUP(D249,#REF!,3,FALSE),IF(C249="COTAÇÃO",VLOOKUP(D249,#REF!,3,FALSE)))),IF(C249="LABOR",VLOOKUP(D249,#REF!,6,FALSE),IF(C249="SINAPI",VLOOKUP(D249,#REF!,3,FALSE),"outro")))</f>
        <v>#REF!</v>
      </c>
      <c r="H249" s="23">
        <v>1</v>
      </c>
      <c r="I249" s="24" t="e">
        <f>IF(B249="I",IF(F249="MO",IF(C249="LABOR",ROUND(VLOOKUP(D249,#REF!,4,FALSE)/(1+#REF!),2),IF(C249="SINAPI",ROUND(VLOOKUP(D249,#REF!,5,FALSE)/(1+#REF!),2),"outro")),IF(C249="LABOR",VLOOKUP(D249,#REF!,4,FALSE),IF(C249="SINAPI",VLOOKUP(D249,#REF!,5,FALSE),IF(C249="COTAÇÃO",VLOOKUP(D249,#REF!,14,FALSE))))),IF(C249="SINAPI",IF(F249="MO",ROUND(VLOOKUP(D249,#REF!,4,FALSE)/(1+#REF!),2),VLOOKUP(D249,#REF!,4,FALSE)),"outro"))</f>
        <v>#REF!</v>
      </c>
      <c r="J249" s="24" t="e">
        <f t="shared" si="20"/>
        <v>#REF!</v>
      </c>
    </row>
    <row r="250" spans="1:12">
      <c r="A250" s="321"/>
      <c r="B250" s="322"/>
      <c r="C250" s="4"/>
      <c r="D250" s="4"/>
      <c r="E250" s="5"/>
      <c r="F250" s="4"/>
      <c r="G250" s="5"/>
      <c r="H250" s="5"/>
      <c r="I250" s="5"/>
      <c r="J250" s="6"/>
    </row>
    <row r="251" spans="1:12" ht="25.5">
      <c r="A251" s="501" t="s">
        <v>7</v>
      </c>
      <c r="B251" s="501"/>
      <c r="C251" s="501" t="s">
        <v>8</v>
      </c>
      <c r="D251" s="501"/>
      <c r="E251" s="333" t="s">
        <v>9</v>
      </c>
      <c r="F251" s="8" t="s">
        <v>1</v>
      </c>
      <c r="G251" s="9"/>
      <c r="H251" s="10"/>
      <c r="I251" s="11"/>
      <c r="J251" s="12" t="s">
        <v>311</v>
      </c>
    </row>
    <row r="252" spans="1:12" s="1" customFormat="1">
      <c r="A252" s="319" t="str">
        <f>CONCATENATE($M$1,"-")</f>
        <v>MO-</v>
      </c>
      <c r="B252" s="323">
        <f>COUNTIF(B$1:B251,"&gt;0")+1</f>
        <v>24</v>
      </c>
      <c r="C252" s="13" t="s">
        <v>382</v>
      </c>
      <c r="D252" s="13">
        <v>88270</v>
      </c>
      <c r="E252" s="14" t="e">
        <f>IF(C252="LABOR",VLOOKUP(D252,#REF!,5,FALSE),IF(C252="SINAPI",VLOOKUP(D252,#REF!,2,FALSE),"outro"))</f>
        <v>#REF!</v>
      </c>
      <c r="F252" s="15" t="e">
        <f>IF(C252="LABOR",VLOOKUP(D252,#REF!,6,FALSE),IF(C252="SINAPI",VLOOKUP(D252,#REF!,3,FALSE),"outro"))</f>
        <v>#REF!</v>
      </c>
      <c r="G252" s="16"/>
      <c r="H252" s="17"/>
      <c r="I252" s="18"/>
      <c r="J252" s="211" t="e">
        <f>((SUMIF(F254:F260,"MO",J254:J260)*(1+$G$3)+(SUM(J254:J260)-SUMIF(F254:F260,"MO",J254:J260)))*(1+$H$3))</f>
        <v>#REF!</v>
      </c>
      <c r="L252" s="334"/>
    </row>
    <row r="253" spans="1:12">
      <c r="A253" s="324"/>
      <c r="B253" s="331" t="s">
        <v>0</v>
      </c>
      <c r="C253" s="19" t="s">
        <v>5</v>
      </c>
      <c r="D253" s="19" t="s">
        <v>6</v>
      </c>
      <c r="E253" s="19" t="s">
        <v>74</v>
      </c>
      <c r="F253" s="19" t="s">
        <v>0</v>
      </c>
      <c r="G253" s="20" t="s">
        <v>1</v>
      </c>
      <c r="H253" s="20" t="s">
        <v>2</v>
      </c>
      <c r="I253" s="20" t="s">
        <v>3</v>
      </c>
      <c r="J253" s="19" t="s">
        <v>4</v>
      </c>
    </row>
    <row r="254" spans="1:12">
      <c r="A254" s="320"/>
      <c r="B254" s="13" t="s">
        <v>385</v>
      </c>
      <c r="C254" s="328" t="s">
        <v>382</v>
      </c>
      <c r="D254" s="22">
        <v>88236</v>
      </c>
      <c r="E254" s="21" t="e">
        <f>IF(B254="I",IF(C254="LABOR",VLOOKUP(D254,#REF!,2,FALSE),IF(C254="SINAPI",VLOOKUP(D254,#REF!,2,FALSE),IF(C254="COTAÇÃO",VLOOKUP(D254,#REF!,2,FALSE)))),IF(C254="LABOR",VLOOKUP(D254,#REF!,5,FALSE),IF(C254="SINAPI",VLOOKUP(D254,#REF!,2,FALSE),"outro")))</f>
        <v>#REF!</v>
      </c>
      <c r="F254" s="328" t="s">
        <v>387</v>
      </c>
      <c r="G254" s="22" t="e">
        <f>IF(B254="I",IF(C254="LABOR",VLOOKUP(D254,#REF!,3,FALSE),IF(C254="SINAPI",VLOOKUP(D254,#REF!,3,FALSE),IF(C254="COTAÇÃO",VLOOKUP(D254,#REF!,3,FALSE)))),IF(C254="LABOR",VLOOKUP(D254,#REF!,6,FALSE),IF(C254="SINAPI",VLOOKUP(D254,#REF!,3,FALSE),"outro")))</f>
        <v>#REF!</v>
      </c>
      <c r="H254" s="23">
        <v>1</v>
      </c>
      <c r="I254" s="24">
        <v>0.34</v>
      </c>
      <c r="J254" s="24">
        <f t="shared" ref="J254:J260" si="21">ROUND(H254*I254,2)</f>
        <v>0.34</v>
      </c>
    </row>
    <row r="255" spans="1:12">
      <c r="A255" s="320"/>
      <c r="B255" s="13" t="s">
        <v>385</v>
      </c>
      <c r="C255" s="328" t="s">
        <v>382</v>
      </c>
      <c r="D255" s="22">
        <v>88237</v>
      </c>
      <c r="E255" s="21" t="e">
        <f>IF(B255="I",IF(C255="LABOR",VLOOKUP(D255,#REF!,2,FALSE),IF(C255="SINAPI",VLOOKUP(D255,#REF!,2,FALSE),IF(C255="COTAÇÃO",VLOOKUP(D255,#REF!,2,FALSE)))),IF(C255="LABOR",VLOOKUP(D255,#REF!,5,FALSE),IF(C255="SINAPI",VLOOKUP(D255,#REF!,2,FALSE),"outro")))</f>
        <v>#REF!</v>
      </c>
      <c r="F255" s="328" t="s">
        <v>387</v>
      </c>
      <c r="G255" s="22" t="e">
        <f>IF(B255="I",IF(C255="LABOR",VLOOKUP(D255,#REF!,3,FALSE),IF(C255="SINAPI",VLOOKUP(D255,#REF!,3,FALSE),IF(C255="COTAÇÃO",VLOOKUP(D255,#REF!,3,FALSE)))),IF(C255="LABOR",VLOOKUP(D255,#REF!,6,FALSE),IF(C255="SINAPI",VLOOKUP(D255,#REF!,3,FALSE),"outro")))</f>
        <v>#REF!</v>
      </c>
      <c r="H255" s="23">
        <v>1</v>
      </c>
      <c r="I255" s="24" t="e">
        <f>IF(B255="I",IF(F255="MO",IF(C255="LABOR",ROUND(VLOOKUP(D255,#REF!,4,FALSE)/(1+#REF!),2),IF(C255="SINAPI",ROUND(VLOOKUP(D255,#REF!,5,FALSE)/(1+#REF!),2),"outro")),IF(C255="LABOR",VLOOKUP(D255,#REF!,4,FALSE),IF(C255="SINAPI",VLOOKUP(D255,#REF!,5,FALSE),IF(C255="COTAÇÃO",VLOOKUP(D255,#REF!,14,FALSE))))),IF(C255="SINAPI",IF(F255="MO",ROUND(VLOOKUP(D255,#REF!,4,FALSE)/(1+#REF!),2),VLOOKUP(D255,#REF!,4,FALSE)),"outro"))</f>
        <v>#REF!</v>
      </c>
      <c r="J255" s="24" t="e">
        <f t="shared" si="21"/>
        <v>#REF!</v>
      </c>
    </row>
    <row r="256" spans="1:12">
      <c r="A256" s="320"/>
      <c r="B256" s="13" t="s">
        <v>386</v>
      </c>
      <c r="C256" s="328" t="s">
        <v>382</v>
      </c>
      <c r="D256" s="22">
        <v>12873</v>
      </c>
      <c r="E256" s="21" t="e">
        <f>IF(B256="I",IF(C256="LABOR",VLOOKUP(D256,#REF!,2,FALSE),IF(C256="SINAPI",VLOOKUP(D256,#REF!,2,FALSE),IF(C256="COTAÇÃO",VLOOKUP(D256,#REF!,2,FALSE)))),IF(C256="LABOR",VLOOKUP(D256,#REF!,5,FALSE),IF(C256="SINAPI",VLOOKUP(D256,#REF!,2,FALSE),"outro")))</f>
        <v>#REF!</v>
      </c>
      <c r="F256" s="22" t="s">
        <v>10</v>
      </c>
      <c r="G256" s="22" t="e">
        <f>IF(B256="I",IF(C256="LABOR",VLOOKUP(D256,#REF!,3,FALSE),IF(C256="SINAPI",VLOOKUP(D256,#REF!,3,FALSE),IF(C256="COTAÇÃO",VLOOKUP(D256,#REF!,3,FALSE)))),IF(C256="LABOR",VLOOKUP(D256,#REF!,6,FALSE),IF(C256="SINAPI",VLOOKUP(D256,#REF!,3,FALSE),"outro")))</f>
        <v>#REF!</v>
      </c>
      <c r="H256" s="23">
        <v>1</v>
      </c>
      <c r="I256" s="24" t="e">
        <f>IF(B256="I",IF(F256="MO",IF(C256="LABOR",ROUND(VLOOKUP(D256,#REF!,4,FALSE)/(1+#REF!),2),IF(C256="SINAPI",ROUND(VLOOKUP(D256,#REF!,5,FALSE)/(1+#REF!),2),"outro")),IF(C256="LABOR",VLOOKUP(D256,#REF!,4,FALSE),IF(C256="SINAPI",VLOOKUP(D256,#REF!,5,FALSE),IF(C256="COTAÇÃO",VLOOKUP(D256,#REF!,14,FALSE))))),IF(C256="SINAPI",IF(F256="MO",ROUND(VLOOKUP(D256,#REF!,4,FALSE)/(1+#REF!),2),VLOOKUP(D256,#REF!,4,FALSE)),"outro"))</f>
        <v>#REF!</v>
      </c>
      <c r="J256" s="24" t="e">
        <f t="shared" si="21"/>
        <v>#REF!</v>
      </c>
    </row>
    <row r="257" spans="1:12">
      <c r="A257" s="320"/>
      <c r="B257" s="13" t="s">
        <v>386</v>
      </c>
      <c r="C257" s="328" t="s">
        <v>382</v>
      </c>
      <c r="D257" s="22">
        <v>37370</v>
      </c>
      <c r="E257" s="21" t="e">
        <f>IF(B257="I",IF(C257="LABOR",VLOOKUP(D257,#REF!,2,FALSE),IF(C257="SINAPI",VLOOKUP(D257,#REF!,2,FALSE),IF(C257="COTAÇÃO",VLOOKUP(D257,#REF!,2,FALSE)))),IF(C257="LABOR",VLOOKUP(D257,#REF!,5,FALSE),IF(C257="SINAPI",VLOOKUP(D257,#REF!,2,FALSE),"outro")))</f>
        <v>#REF!</v>
      </c>
      <c r="F257" s="328" t="s">
        <v>387</v>
      </c>
      <c r="G257" s="22" t="e">
        <f>IF(B257="I",IF(C257="LABOR",VLOOKUP(D257,#REF!,3,FALSE),IF(C257="SINAPI",VLOOKUP(D257,#REF!,3,FALSE),IF(C257="COTAÇÃO",VLOOKUP(D257,#REF!,3,FALSE)))),IF(C257="LABOR",VLOOKUP(D257,#REF!,6,FALSE),IF(C257="SINAPI",VLOOKUP(D257,#REF!,3,FALSE),"outro")))</f>
        <v>#REF!</v>
      </c>
      <c r="H257" s="23">
        <v>1</v>
      </c>
      <c r="I257" s="24" t="e">
        <f>IF(B257="I",IF(F257="MO",IF(C257="LABOR",ROUND(VLOOKUP(D257,#REF!,4,FALSE)/(1+#REF!),2),IF(C257="SINAPI",ROUND(VLOOKUP(D257,#REF!,5,FALSE)/(1+#REF!),2),"outro")),IF(C257="LABOR",VLOOKUP(D257,#REF!,4,FALSE),IF(C257="SINAPI",VLOOKUP(D257,#REF!,5,FALSE),IF(C257="COTAÇÃO",VLOOKUP(D257,#REF!,14,FALSE))))),IF(C257="SINAPI",IF(F257="MO",ROUND(VLOOKUP(D257,#REF!,4,FALSE)/(1+#REF!),2),VLOOKUP(D257,#REF!,4,FALSE)),"outro"))</f>
        <v>#REF!</v>
      </c>
      <c r="J257" s="24" t="e">
        <f t="shared" si="21"/>
        <v>#REF!</v>
      </c>
    </row>
    <row r="258" spans="1:12">
      <c r="A258" s="320"/>
      <c r="B258" s="13" t="s">
        <v>386</v>
      </c>
      <c r="C258" s="328" t="s">
        <v>382</v>
      </c>
      <c r="D258" s="22">
        <v>37371</v>
      </c>
      <c r="E258" s="21" t="e">
        <f>IF(B258="I",IF(C258="LABOR",VLOOKUP(D258,#REF!,2,FALSE),IF(C258="SINAPI",VLOOKUP(D258,#REF!,2,FALSE),IF(C258="COTAÇÃO",VLOOKUP(D258,#REF!,2,FALSE)))),IF(C258="LABOR",VLOOKUP(D258,#REF!,5,FALSE),IF(C258="SINAPI",VLOOKUP(D258,#REF!,2,FALSE),"outro")))</f>
        <v>#REF!</v>
      </c>
      <c r="F258" s="328" t="s">
        <v>387</v>
      </c>
      <c r="G258" s="22" t="e">
        <f>IF(B258="I",IF(C258="LABOR",VLOOKUP(D258,#REF!,3,FALSE),IF(C258="SINAPI",VLOOKUP(D258,#REF!,3,FALSE),IF(C258="COTAÇÃO",VLOOKUP(D258,#REF!,3,FALSE)))),IF(C258="LABOR",VLOOKUP(D258,#REF!,6,FALSE),IF(C258="SINAPI",VLOOKUP(D258,#REF!,3,FALSE),"outro")))</f>
        <v>#REF!</v>
      </c>
      <c r="H258" s="23">
        <v>1</v>
      </c>
      <c r="I258" s="24" t="e">
        <f>IF(B258="I",IF(F258="MO",IF(C258="LABOR",ROUND(VLOOKUP(D258,#REF!,4,FALSE)/(1+#REF!),2),IF(C258="SINAPI",ROUND(VLOOKUP(D258,#REF!,5,FALSE)/(1+#REF!),2),"outro")),IF(C258="LABOR",VLOOKUP(D258,#REF!,4,FALSE),IF(C258="SINAPI",VLOOKUP(D258,#REF!,5,FALSE),IF(C258="COTAÇÃO",VLOOKUP(D258,#REF!,14,FALSE))))),IF(C258="SINAPI",IF(F258="MO",ROUND(VLOOKUP(D258,#REF!,4,FALSE)/(1+#REF!),2),VLOOKUP(D258,#REF!,4,FALSE)),"outro"))</f>
        <v>#REF!</v>
      </c>
      <c r="J258" s="24" t="e">
        <f t="shared" si="21"/>
        <v>#REF!</v>
      </c>
    </row>
    <row r="259" spans="1:12">
      <c r="A259" s="320"/>
      <c r="B259" s="13" t="s">
        <v>386</v>
      </c>
      <c r="C259" s="328" t="s">
        <v>382</v>
      </c>
      <c r="D259" s="22">
        <v>37372</v>
      </c>
      <c r="E259" s="21" t="e">
        <f>IF(B259="I",IF(C259="LABOR",VLOOKUP(D259,#REF!,2,FALSE),IF(C259="SINAPI",VLOOKUP(D259,#REF!,2,FALSE),IF(C259="COTAÇÃO",VLOOKUP(D259,#REF!,2,FALSE)))),IF(C259="LABOR",VLOOKUP(D259,#REF!,5,FALSE),IF(C259="SINAPI",VLOOKUP(D259,#REF!,2,FALSE),"outro")))</f>
        <v>#REF!</v>
      </c>
      <c r="F259" s="328" t="s">
        <v>387</v>
      </c>
      <c r="G259" s="22" t="e">
        <f>IF(B259="I",IF(C259="LABOR",VLOOKUP(D259,#REF!,3,FALSE),IF(C259="SINAPI",VLOOKUP(D259,#REF!,3,FALSE),IF(C259="COTAÇÃO",VLOOKUP(D259,#REF!,3,FALSE)))),IF(C259="LABOR",VLOOKUP(D259,#REF!,6,FALSE),IF(C259="SINAPI",VLOOKUP(D259,#REF!,3,FALSE),"outro")))</f>
        <v>#REF!</v>
      </c>
      <c r="H259" s="23">
        <v>1</v>
      </c>
      <c r="I259" s="24" t="e">
        <f>IF(B259="I",IF(F259="MO",IF(C259="LABOR",ROUND(VLOOKUP(D259,#REF!,4,FALSE)/(1+#REF!),2),IF(C259="SINAPI",ROUND(VLOOKUP(D259,#REF!,5,FALSE)/(1+#REF!),2),"outro")),IF(C259="LABOR",VLOOKUP(D259,#REF!,4,FALSE),IF(C259="SINAPI",VLOOKUP(D259,#REF!,5,FALSE),IF(C259="COTAÇÃO",VLOOKUP(D259,#REF!,14,FALSE))))),IF(C259="SINAPI",IF(F259="MO",ROUND(VLOOKUP(D259,#REF!,4,FALSE)/(1+#REF!),2),VLOOKUP(D259,#REF!,4,FALSE)),"outro"))</f>
        <v>#REF!</v>
      </c>
      <c r="J259" s="24" t="e">
        <f t="shared" si="21"/>
        <v>#REF!</v>
      </c>
    </row>
    <row r="260" spans="1:12">
      <c r="A260" s="320"/>
      <c r="B260" s="13" t="s">
        <v>386</v>
      </c>
      <c r="C260" s="328" t="s">
        <v>382</v>
      </c>
      <c r="D260" s="22">
        <v>37373</v>
      </c>
      <c r="E260" s="21" t="e">
        <f>IF(B260="I",IF(C260="LABOR",VLOOKUP(D260,#REF!,2,FALSE),IF(C260="SINAPI",VLOOKUP(D260,#REF!,2,FALSE),IF(C260="COTAÇÃO",VLOOKUP(D260,#REF!,2,FALSE)))),IF(C260="LABOR",VLOOKUP(D260,#REF!,5,FALSE),IF(C260="SINAPI",VLOOKUP(D260,#REF!,2,FALSE),"outro")))</f>
        <v>#REF!</v>
      </c>
      <c r="F260" s="328" t="s">
        <v>387</v>
      </c>
      <c r="G260" s="22" t="e">
        <f>IF(B260="I",IF(C260="LABOR",VLOOKUP(D260,#REF!,3,FALSE),IF(C260="SINAPI",VLOOKUP(D260,#REF!,3,FALSE),IF(C260="COTAÇÃO",VLOOKUP(D260,#REF!,3,FALSE)))),IF(C260="LABOR",VLOOKUP(D260,#REF!,6,FALSE),IF(C260="SINAPI",VLOOKUP(D260,#REF!,3,FALSE),"outro")))</f>
        <v>#REF!</v>
      </c>
      <c r="H260" s="23">
        <v>1</v>
      </c>
      <c r="I260" s="24" t="e">
        <f>IF(B260="I",IF(F260="MO",IF(C260="LABOR",ROUND(VLOOKUP(D260,#REF!,4,FALSE)/(1+#REF!),2),IF(C260="SINAPI",ROUND(VLOOKUP(D260,#REF!,5,FALSE)/(1+#REF!),2),"outro")),IF(C260="LABOR",VLOOKUP(D260,#REF!,4,FALSE),IF(C260="SINAPI",VLOOKUP(D260,#REF!,5,FALSE),IF(C260="COTAÇÃO",VLOOKUP(D260,#REF!,14,FALSE))))),IF(C260="SINAPI",IF(F260="MO",ROUND(VLOOKUP(D260,#REF!,4,FALSE)/(1+#REF!),2),VLOOKUP(D260,#REF!,4,FALSE)),"outro"))</f>
        <v>#REF!</v>
      </c>
      <c r="J260" s="24" t="e">
        <f t="shared" si="21"/>
        <v>#REF!</v>
      </c>
    </row>
    <row r="261" spans="1:12">
      <c r="A261" s="321"/>
      <c r="B261" s="322"/>
      <c r="C261" s="4"/>
      <c r="D261" s="4"/>
      <c r="E261" s="5"/>
      <c r="F261" s="4"/>
      <c r="G261" s="5"/>
      <c r="H261" s="5"/>
      <c r="I261" s="5"/>
      <c r="J261" s="6"/>
    </row>
    <row r="262" spans="1:12" ht="25.5">
      <c r="A262" s="501" t="s">
        <v>7</v>
      </c>
      <c r="B262" s="501"/>
      <c r="C262" s="501" t="s">
        <v>8</v>
      </c>
      <c r="D262" s="501"/>
      <c r="E262" s="333" t="s">
        <v>9</v>
      </c>
      <c r="F262" s="8" t="s">
        <v>1</v>
      </c>
      <c r="G262" s="9"/>
      <c r="H262" s="10"/>
      <c r="I262" s="11"/>
      <c r="J262" s="12" t="s">
        <v>311</v>
      </c>
    </row>
    <row r="263" spans="1:12" s="1" customFormat="1">
      <c r="A263" s="319" t="str">
        <f>CONCATENATE($M$1,"-")</f>
        <v>MO-</v>
      </c>
      <c r="B263" s="323">
        <f>COUNTIF(B$1:B262,"&gt;0")+1</f>
        <v>25</v>
      </c>
      <c r="C263" s="13" t="s">
        <v>382</v>
      </c>
      <c r="D263" s="13">
        <v>88274</v>
      </c>
      <c r="E263" s="14" t="e">
        <f>IF(C263="LABOR",VLOOKUP(D263,#REF!,5,FALSE),IF(C263="SINAPI",VLOOKUP(D263,#REF!,2,FALSE),"outro"))</f>
        <v>#REF!</v>
      </c>
      <c r="F263" s="15" t="e">
        <f>IF(C263="LABOR",VLOOKUP(D263,#REF!,6,FALSE),IF(C263="SINAPI",VLOOKUP(D263,#REF!,3,FALSE),"outro"))</f>
        <v>#REF!</v>
      </c>
      <c r="G263" s="16"/>
      <c r="H263" s="17"/>
      <c r="I263" s="18"/>
      <c r="J263" s="211" t="e">
        <f>((SUMIF(F265:F271,"MO",J265:J271)*(1+$G$3)+(SUM(J265:J271)-SUMIF(F265:F271,"MO",J265:J271)))*(1+$H$3))</f>
        <v>#REF!</v>
      </c>
      <c r="L263" s="334"/>
    </row>
    <row r="264" spans="1:12">
      <c r="A264" s="324"/>
      <c r="B264" s="331" t="s">
        <v>0</v>
      </c>
      <c r="C264" s="19" t="s">
        <v>5</v>
      </c>
      <c r="D264" s="19" t="s">
        <v>6</v>
      </c>
      <c r="E264" s="19" t="s">
        <v>74</v>
      </c>
      <c r="F264" s="19" t="s">
        <v>0</v>
      </c>
      <c r="G264" s="20" t="s">
        <v>1</v>
      </c>
      <c r="H264" s="20" t="s">
        <v>2</v>
      </c>
      <c r="I264" s="20" t="s">
        <v>3</v>
      </c>
      <c r="J264" s="19" t="s">
        <v>4</v>
      </c>
    </row>
    <row r="265" spans="1:12">
      <c r="A265" s="320"/>
      <c r="B265" s="13" t="s">
        <v>385</v>
      </c>
      <c r="C265" s="328" t="s">
        <v>382</v>
      </c>
      <c r="D265" s="22">
        <v>88236</v>
      </c>
      <c r="E265" s="21" t="e">
        <f>IF(B265="I",IF(C265="LABOR",VLOOKUP(D265,#REF!,2,FALSE),IF(C265="SINAPI",VLOOKUP(D265,#REF!,2,FALSE),IF(C265="COTAÇÃO",VLOOKUP(D265,#REF!,2,FALSE)))),IF(C265="LABOR",VLOOKUP(D265,#REF!,5,FALSE),IF(C265="SINAPI",VLOOKUP(D265,#REF!,2,FALSE),"outro")))</f>
        <v>#REF!</v>
      </c>
      <c r="F265" s="328" t="s">
        <v>387</v>
      </c>
      <c r="G265" s="22" t="e">
        <f>IF(B265="I",IF(C265="LABOR",VLOOKUP(D265,#REF!,3,FALSE),IF(C265="SINAPI",VLOOKUP(D265,#REF!,3,FALSE),IF(C265="COTAÇÃO",VLOOKUP(D265,#REF!,3,FALSE)))),IF(C265="LABOR",VLOOKUP(D265,#REF!,6,FALSE),IF(C265="SINAPI",VLOOKUP(D265,#REF!,3,FALSE),"outro")))</f>
        <v>#REF!</v>
      </c>
      <c r="H265" s="23">
        <v>1</v>
      </c>
      <c r="I265" s="24">
        <v>0.34</v>
      </c>
      <c r="J265" s="24">
        <f t="shared" ref="J265:J271" si="22">ROUND(H265*I265,2)</f>
        <v>0.34</v>
      </c>
    </row>
    <row r="266" spans="1:12">
      <c r="A266" s="320"/>
      <c r="B266" s="13" t="s">
        <v>385</v>
      </c>
      <c r="C266" s="328" t="s">
        <v>382</v>
      </c>
      <c r="D266" s="22">
        <v>88237</v>
      </c>
      <c r="E266" s="21" t="e">
        <f>IF(B266="I",IF(C266="LABOR",VLOOKUP(D266,#REF!,2,FALSE),IF(C266="SINAPI",VLOOKUP(D266,#REF!,2,FALSE),IF(C266="COTAÇÃO",VLOOKUP(D266,#REF!,2,FALSE)))),IF(C266="LABOR",VLOOKUP(D266,#REF!,5,FALSE),IF(C266="SINAPI",VLOOKUP(D266,#REF!,2,FALSE),"outro")))</f>
        <v>#REF!</v>
      </c>
      <c r="F266" s="328" t="s">
        <v>387</v>
      </c>
      <c r="G266" s="22" t="e">
        <f>IF(B266="I",IF(C266="LABOR",VLOOKUP(D266,#REF!,3,FALSE),IF(C266="SINAPI",VLOOKUP(D266,#REF!,3,FALSE),IF(C266="COTAÇÃO",VLOOKUP(D266,#REF!,3,FALSE)))),IF(C266="LABOR",VLOOKUP(D266,#REF!,6,FALSE),IF(C266="SINAPI",VLOOKUP(D266,#REF!,3,FALSE),"outro")))</f>
        <v>#REF!</v>
      </c>
      <c r="H266" s="23">
        <v>1</v>
      </c>
      <c r="I266" s="24" t="e">
        <f>IF(B266="I",IF(F266="MO",IF(C266="LABOR",ROUND(VLOOKUP(D266,#REF!,4,FALSE)/(1+#REF!),2),IF(C266="SINAPI",ROUND(VLOOKUP(D266,#REF!,5,FALSE)/(1+#REF!),2),"outro")),IF(C266="LABOR",VLOOKUP(D266,#REF!,4,FALSE),IF(C266="SINAPI",VLOOKUP(D266,#REF!,5,FALSE),IF(C266="COTAÇÃO",VLOOKUP(D266,#REF!,14,FALSE))))),IF(C266="SINAPI",IF(F266="MO",ROUND(VLOOKUP(D266,#REF!,4,FALSE)/(1+#REF!),2),VLOOKUP(D266,#REF!,4,FALSE)),"outro"))</f>
        <v>#REF!</v>
      </c>
      <c r="J266" s="24" t="e">
        <f t="shared" si="22"/>
        <v>#REF!</v>
      </c>
    </row>
    <row r="267" spans="1:12">
      <c r="A267" s="320"/>
      <c r="B267" s="13" t="s">
        <v>386</v>
      </c>
      <c r="C267" s="328" t="s">
        <v>382</v>
      </c>
      <c r="D267" s="22">
        <v>12873</v>
      </c>
      <c r="E267" s="21" t="e">
        <f>IF(B267="I",IF(C267="LABOR",VLOOKUP(D267,#REF!,2,FALSE),IF(C267="SINAPI",VLOOKUP(D267,#REF!,2,FALSE),IF(C267="COTAÇÃO",VLOOKUP(D267,#REF!,2,FALSE)))),IF(C267="LABOR",VLOOKUP(D267,#REF!,5,FALSE),IF(C267="SINAPI",VLOOKUP(D267,#REF!,2,FALSE),"outro")))</f>
        <v>#REF!</v>
      </c>
      <c r="F267" s="22" t="s">
        <v>10</v>
      </c>
      <c r="G267" s="22" t="e">
        <f>IF(B267="I",IF(C267="LABOR",VLOOKUP(D267,#REF!,3,FALSE),IF(C267="SINAPI",VLOOKUP(D267,#REF!,3,FALSE),IF(C267="COTAÇÃO",VLOOKUP(D267,#REF!,3,FALSE)))),IF(C267="LABOR",VLOOKUP(D267,#REF!,6,FALSE),IF(C267="SINAPI",VLOOKUP(D267,#REF!,3,FALSE),"outro")))</f>
        <v>#REF!</v>
      </c>
      <c r="H267" s="23">
        <v>1</v>
      </c>
      <c r="I267" s="24" t="e">
        <f>IF(B267="I",IF(F267="MO",IF(C267="LABOR",ROUND(VLOOKUP(D267,#REF!,4,FALSE)/(1+#REF!),2),IF(C267="SINAPI",ROUND(VLOOKUP(D267,#REF!,5,FALSE)/(1+#REF!),2),"outro")),IF(C267="LABOR",VLOOKUP(D267,#REF!,4,FALSE),IF(C267="SINAPI",VLOOKUP(D267,#REF!,5,FALSE),IF(C267="COTAÇÃO",VLOOKUP(D267,#REF!,14,FALSE))))),IF(C267="SINAPI",IF(F267="MO",ROUND(VLOOKUP(D267,#REF!,4,FALSE)/(1+#REF!),2),VLOOKUP(D267,#REF!,4,FALSE)),"outro"))</f>
        <v>#REF!</v>
      </c>
      <c r="J267" s="24" t="e">
        <f t="shared" si="22"/>
        <v>#REF!</v>
      </c>
    </row>
    <row r="268" spans="1:12">
      <c r="A268" s="320"/>
      <c r="B268" s="13" t="s">
        <v>386</v>
      </c>
      <c r="C268" s="328" t="s">
        <v>382</v>
      </c>
      <c r="D268" s="22">
        <v>37370</v>
      </c>
      <c r="E268" s="21" t="e">
        <f>IF(B268="I",IF(C268="LABOR",VLOOKUP(D268,#REF!,2,FALSE),IF(C268="SINAPI",VLOOKUP(D268,#REF!,2,FALSE),IF(C268="COTAÇÃO",VLOOKUP(D268,#REF!,2,FALSE)))),IF(C268="LABOR",VLOOKUP(D268,#REF!,5,FALSE),IF(C268="SINAPI",VLOOKUP(D268,#REF!,2,FALSE),"outro")))</f>
        <v>#REF!</v>
      </c>
      <c r="F268" s="328" t="s">
        <v>387</v>
      </c>
      <c r="G268" s="22" t="e">
        <f>IF(B268="I",IF(C268="LABOR",VLOOKUP(D268,#REF!,3,FALSE),IF(C268="SINAPI",VLOOKUP(D268,#REF!,3,FALSE),IF(C268="COTAÇÃO",VLOOKUP(D268,#REF!,3,FALSE)))),IF(C268="LABOR",VLOOKUP(D268,#REF!,6,FALSE),IF(C268="SINAPI",VLOOKUP(D268,#REF!,3,FALSE),"outro")))</f>
        <v>#REF!</v>
      </c>
      <c r="H268" s="23">
        <v>1</v>
      </c>
      <c r="I268" s="24" t="e">
        <f>IF(B268="I",IF(F268="MO",IF(C268="LABOR",ROUND(VLOOKUP(D268,#REF!,4,FALSE)/(1+#REF!),2),IF(C268="SINAPI",ROUND(VLOOKUP(D268,#REF!,5,FALSE)/(1+#REF!),2),"outro")),IF(C268="LABOR",VLOOKUP(D268,#REF!,4,FALSE),IF(C268="SINAPI",VLOOKUP(D268,#REF!,5,FALSE),IF(C268="COTAÇÃO",VLOOKUP(D268,#REF!,14,FALSE))))),IF(C268="SINAPI",IF(F268="MO",ROUND(VLOOKUP(D268,#REF!,4,FALSE)/(1+#REF!),2),VLOOKUP(D268,#REF!,4,FALSE)),"outro"))</f>
        <v>#REF!</v>
      </c>
      <c r="J268" s="24" t="e">
        <f t="shared" si="22"/>
        <v>#REF!</v>
      </c>
    </row>
    <row r="269" spans="1:12">
      <c r="A269" s="320"/>
      <c r="B269" s="13" t="s">
        <v>386</v>
      </c>
      <c r="C269" s="328" t="s">
        <v>382</v>
      </c>
      <c r="D269" s="22">
        <v>37371</v>
      </c>
      <c r="E269" s="21" t="e">
        <f>IF(B269="I",IF(C269="LABOR",VLOOKUP(D269,#REF!,2,FALSE),IF(C269="SINAPI",VLOOKUP(D269,#REF!,2,FALSE),IF(C269="COTAÇÃO",VLOOKUP(D269,#REF!,2,FALSE)))),IF(C269="LABOR",VLOOKUP(D269,#REF!,5,FALSE),IF(C269="SINAPI",VLOOKUP(D269,#REF!,2,FALSE),"outro")))</f>
        <v>#REF!</v>
      </c>
      <c r="F269" s="328" t="s">
        <v>387</v>
      </c>
      <c r="G269" s="22" t="e">
        <f>IF(B269="I",IF(C269="LABOR",VLOOKUP(D269,#REF!,3,FALSE),IF(C269="SINAPI",VLOOKUP(D269,#REF!,3,FALSE),IF(C269="COTAÇÃO",VLOOKUP(D269,#REF!,3,FALSE)))),IF(C269="LABOR",VLOOKUP(D269,#REF!,6,FALSE),IF(C269="SINAPI",VLOOKUP(D269,#REF!,3,FALSE),"outro")))</f>
        <v>#REF!</v>
      </c>
      <c r="H269" s="23">
        <v>1</v>
      </c>
      <c r="I269" s="24" t="e">
        <f>IF(B269="I",IF(F269="MO",IF(C269="LABOR",ROUND(VLOOKUP(D269,#REF!,4,FALSE)/(1+#REF!),2),IF(C269="SINAPI",ROUND(VLOOKUP(D269,#REF!,5,FALSE)/(1+#REF!),2),"outro")),IF(C269="LABOR",VLOOKUP(D269,#REF!,4,FALSE),IF(C269="SINAPI",VLOOKUP(D269,#REF!,5,FALSE),IF(C269="COTAÇÃO",VLOOKUP(D269,#REF!,14,FALSE))))),IF(C269="SINAPI",IF(F269="MO",ROUND(VLOOKUP(D269,#REF!,4,FALSE)/(1+#REF!),2),VLOOKUP(D269,#REF!,4,FALSE)),"outro"))</f>
        <v>#REF!</v>
      </c>
      <c r="J269" s="24" t="e">
        <f t="shared" si="22"/>
        <v>#REF!</v>
      </c>
    </row>
    <row r="270" spans="1:12">
      <c r="A270" s="320"/>
      <c r="B270" s="13" t="s">
        <v>386</v>
      </c>
      <c r="C270" s="328" t="s">
        <v>382</v>
      </c>
      <c r="D270" s="22">
        <v>37372</v>
      </c>
      <c r="E270" s="21" t="e">
        <f>IF(B270="I",IF(C270="LABOR",VLOOKUP(D270,#REF!,2,FALSE),IF(C270="SINAPI",VLOOKUP(D270,#REF!,2,FALSE),IF(C270="COTAÇÃO",VLOOKUP(D270,#REF!,2,FALSE)))),IF(C270="LABOR",VLOOKUP(D270,#REF!,5,FALSE),IF(C270="SINAPI",VLOOKUP(D270,#REF!,2,FALSE),"outro")))</f>
        <v>#REF!</v>
      </c>
      <c r="F270" s="328" t="s">
        <v>387</v>
      </c>
      <c r="G270" s="22" t="e">
        <f>IF(B270="I",IF(C270="LABOR",VLOOKUP(D270,#REF!,3,FALSE),IF(C270="SINAPI",VLOOKUP(D270,#REF!,3,FALSE),IF(C270="COTAÇÃO",VLOOKUP(D270,#REF!,3,FALSE)))),IF(C270="LABOR",VLOOKUP(D270,#REF!,6,FALSE),IF(C270="SINAPI",VLOOKUP(D270,#REF!,3,FALSE),"outro")))</f>
        <v>#REF!</v>
      </c>
      <c r="H270" s="23">
        <v>1</v>
      </c>
      <c r="I270" s="24" t="e">
        <f>IF(B270="I",IF(F270="MO",IF(C270="LABOR",ROUND(VLOOKUP(D270,#REF!,4,FALSE)/(1+#REF!),2),IF(C270="SINAPI",ROUND(VLOOKUP(D270,#REF!,5,FALSE)/(1+#REF!),2),"outro")),IF(C270="LABOR",VLOOKUP(D270,#REF!,4,FALSE),IF(C270="SINAPI",VLOOKUP(D270,#REF!,5,FALSE),IF(C270="COTAÇÃO",VLOOKUP(D270,#REF!,14,FALSE))))),IF(C270="SINAPI",IF(F270="MO",ROUND(VLOOKUP(D270,#REF!,4,FALSE)/(1+#REF!),2),VLOOKUP(D270,#REF!,4,FALSE)),"outro"))</f>
        <v>#REF!</v>
      </c>
      <c r="J270" s="24" t="e">
        <f t="shared" si="22"/>
        <v>#REF!</v>
      </c>
    </row>
    <row r="271" spans="1:12">
      <c r="A271" s="320"/>
      <c r="B271" s="13" t="s">
        <v>386</v>
      </c>
      <c r="C271" s="328" t="s">
        <v>382</v>
      </c>
      <c r="D271" s="22">
        <v>37373</v>
      </c>
      <c r="E271" s="21" t="e">
        <f>IF(B271="I",IF(C271="LABOR",VLOOKUP(D271,#REF!,2,FALSE),IF(C271="SINAPI",VLOOKUP(D271,#REF!,2,FALSE),IF(C271="COTAÇÃO",VLOOKUP(D271,#REF!,2,FALSE)))),IF(C271="LABOR",VLOOKUP(D271,#REF!,5,FALSE),IF(C271="SINAPI",VLOOKUP(D271,#REF!,2,FALSE),"outro")))</f>
        <v>#REF!</v>
      </c>
      <c r="F271" s="328" t="s">
        <v>387</v>
      </c>
      <c r="G271" s="22" t="e">
        <f>IF(B271="I",IF(C271="LABOR",VLOOKUP(D271,#REF!,3,FALSE),IF(C271="SINAPI",VLOOKUP(D271,#REF!,3,FALSE),IF(C271="COTAÇÃO",VLOOKUP(D271,#REF!,3,FALSE)))),IF(C271="LABOR",VLOOKUP(D271,#REF!,6,FALSE),IF(C271="SINAPI",VLOOKUP(D271,#REF!,3,FALSE),"outro")))</f>
        <v>#REF!</v>
      </c>
      <c r="H271" s="23">
        <v>1</v>
      </c>
      <c r="I271" s="24" t="e">
        <f>IF(B271="I",IF(F271="MO",IF(C271="LABOR",ROUND(VLOOKUP(D271,#REF!,4,FALSE)/(1+#REF!),2),IF(C271="SINAPI",ROUND(VLOOKUP(D271,#REF!,5,FALSE)/(1+#REF!),2),"outro")),IF(C271="LABOR",VLOOKUP(D271,#REF!,4,FALSE),IF(C271="SINAPI",VLOOKUP(D271,#REF!,5,FALSE),IF(C271="COTAÇÃO",VLOOKUP(D271,#REF!,14,FALSE))))),IF(C271="SINAPI",IF(F271="MO",ROUND(VLOOKUP(D271,#REF!,4,FALSE)/(1+#REF!),2),VLOOKUP(D271,#REF!,4,FALSE)),"outro"))</f>
        <v>#REF!</v>
      </c>
      <c r="J271" s="24" t="e">
        <f t="shared" si="22"/>
        <v>#REF!</v>
      </c>
    </row>
    <row r="272" spans="1:12">
      <c r="A272" s="321"/>
      <c r="B272" s="322"/>
      <c r="C272" s="4"/>
      <c r="D272" s="4"/>
      <c r="E272" s="5"/>
      <c r="F272" s="4"/>
      <c r="G272" s="5"/>
      <c r="H272" s="5"/>
      <c r="I272" s="5"/>
      <c r="J272" s="6"/>
    </row>
    <row r="273" spans="1:12" ht="25.5">
      <c r="A273" s="501" t="s">
        <v>7</v>
      </c>
      <c r="B273" s="501"/>
      <c r="C273" s="501" t="s">
        <v>8</v>
      </c>
      <c r="D273" s="501"/>
      <c r="E273" s="333" t="s">
        <v>9</v>
      </c>
      <c r="F273" s="8" t="s">
        <v>1</v>
      </c>
      <c r="G273" s="9"/>
      <c r="H273" s="10"/>
      <c r="I273" s="11"/>
      <c r="J273" s="12" t="s">
        <v>311</v>
      </c>
    </row>
    <row r="274" spans="1:12" s="1" customFormat="1">
      <c r="A274" s="319" t="str">
        <f>CONCATENATE($M$1,"-")</f>
        <v>MO-</v>
      </c>
      <c r="B274" s="323">
        <f>COUNTIF(B$1:B273,"&gt;0")+1</f>
        <v>26</v>
      </c>
      <c r="C274" s="13" t="s">
        <v>382</v>
      </c>
      <c r="D274" s="13">
        <v>88276</v>
      </c>
      <c r="E274" s="14" t="e">
        <f>IF(C274="LABOR",VLOOKUP(D274,#REF!,5,FALSE),IF(C274="SINAPI",VLOOKUP(D274,#REF!,2,FALSE),"outro"))</f>
        <v>#REF!</v>
      </c>
      <c r="F274" s="15" t="e">
        <f>IF(C274="LABOR",VLOOKUP(D274,#REF!,6,FALSE),IF(C274="SINAPI",VLOOKUP(D274,#REF!,3,FALSE),"outro"))</f>
        <v>#REF!</v>
      </c>
      <c r="G274" s="16"/>
      <c r="H274" s="17"/>
      <c r="I274" s="18"/>
      <c r="J274" s="332" t="e">
        <f>((SUMIF(F276:F282,"MO",J276:J282)*(1+$G$3)+(SUM(J276:J282)-SUMIF(F276:F282,"MO",J276:J282)))*(1+$H$3))</f>
        <v>#REF!</v>
      </c>
      <c r="L274" s="334"/>
    </row>
    <row r="275" spans="1:12">
      <c r="A275" s="324"/>
      <c r="B275" s="331" t="s">
        <v>0</v>
      </c>
      <c r="C275" s="19" t="s">
        <v>5</v>
      </c>
      <c r="D275" s="19" t="s">
        <v>6</v>
      </c>
      <c r="E275" s="19" t="s">
        <v>74</v>
      </c>
      <c r="F275" s="19" t="s">
        <v>0</v>
      </c>
      <c r="G275" s="20" t="s">
        <v>1</v>
      </c>
      <c r="H275" s="20" t="s">
        <v>2</v>
      </c>
      <c r="I275" s="20" t="s">
        <v>3</v>
      </c>
      <c r="J275" s="19" t="s">
        <v>4</v>
      </c>
    </row>
    <row r="276" spans="1:12">
      <c r="A276" s="320"/>
      <c r="B276" s="13" t="s">
        <v>385</v>
      </c>
      <c r="C276" s="328" t="s">
        <v>382</v>
      </c>
      <c r="D276" s="22">
        <v>88236</v>
      </c>
      <c r="E276" s="21" t="e">
        <f>IF(B276="I",IF(C276="LABOR",VLOOKUP(D276,#REF!,2,FALSE),IF(C276="SINAPI",VLOOKUP(D276,#REF!,2,FALSE),IF(C276="COTAÇÃO",VLOOKUP(D276,#REF!,2,FALSE)))),IF(C276="LABOR",VLOOKUP(D276,#REF!,5,FALSE),IF(C276="SINAPI",VLOOKUP(D276,#REF!,2,FALSE),"outro")))</f>
        <v>#REF!</v>
      </c>
      <c r="F276" s="328" t="s">
        <v>387</v>
      </c>
      <c r="G276" s="22" t="e">
        <f>IF(B276="I",IF(C276="LABOR",VLOOKUP(D276,#REF!,3,FALSE),IF(C276="SINAPI",VLOOKUP(D276,#REF!,3,FALSE),IF(C276="COTAÇÃO",VLOOKUP(D276,#REF!,3,FALSE)))),IF(C276="LABOR",VLOOKUP(D276,#REF!,6,FALSE),IF(C276="SINAPI",VLOOKUP(D276,#REF!,3,FALSE),"outro")))</f>
        <v>#REF!</v>
      </c>
      <c r="H276" s="23">
        <v>1</v>
      </c>
      <c r="I276" s="24">
        <v>0.34</v>
      </c>
      <c r="J276" s="24">
        <f t="shared" ref="J276:J282" si="23">ROUND(H276*I276,2)</f>
        <v>0.34</v>
      </c>
    </row>
    <row r="277" spans="1:12">
      <c r="A277" s="320"/>
      <c r="B277" s="13" t="s">
        <v>385</v>
      </c>
      <c r="C277" s="328" t="s">
        <v>382</v>
      </c>
      <c r="D277" s="22">
        <v>88237</v>
      </c>
      <c r="E277" s="21" t="e">
        <f>IF(B277="I",IF(C277="LABOR",VLOOKUP(D277,#REF!,2,FALSE),IF(C277="SINAPI",VLOOKUP(D277,#REF!,2,FALSE),IF(C277="COTAÇÃO",VLOOKUP(D277,#REF!,2,FALSE)))),IF(C277="LABOR",VLOOKUP(D277,#REF!,5,FALSE),IF(C277="SINAPI",VLOOKUP(D277,#REF!,2,FALSE),"outro")))</f>
        <v>#REF!</v>
      </c>
      <c r="F277" s="328" t="s">
        <v>387</v>
      </c>
      <c r="G277" s="22" t="e">
        <f>IF(B277="I",IF(C277="LABOR",VLOOKUP(D277,#REF!,3,FALSE),IF(C277="SINAPI",VLOOKUP(D277,#REF!,3,FALSE),IF(C277="COTAÇÃO",VLOOKUP(D277,#REF!,3,FALSE)))),IF(C277="LABOR",VLOOKUP(D277,#REF!,6,FALSE),IF(C277="SINAPI",VLOOKUP(D277,#REF!,3,FALSE),"outro")))</f>
        <v>#REF!</v>
      </c>
      <c r="H277" s="23">
        <v>1</v>
      </c>
      <c r="I277" s="24" t="e">
        <f>IF(B277="I",IF(F277="MO",IF(C277="LABOR",ROUND(VLOOKUP(D277,#REF!,4,FALSE)/(1+#REF!),2),IF(C277="SINAPI",ROUND(VLOOKUP(D277,#REF!,5,FALSE)/(1+#REF!),2),"outro")),IF(C277="LABOR",VLOOKUP(D277,#REF!,4,FALSE),IF(C277="SINAPI",VLOOKUP(D277,#REF!,5,FALSE),IF(C277="COTAÇÃO",VLOOKUP(D277,#REF!,14,FALSE))))),IF(C277="SINAPI",IF(F277="MO",ROUND(VLOOKUP(D277,#REF!,4,FALSE)/(1+#REF!),2),VLOOKUP(D277,#REF!,4,FALSE)),"outro"))</f>
        <v>#REF!</v>
      </c>
      <c r="J277" s="24" t="e">
        <f t="shared" si="23"/>
        <v>#REF!</v>
      </c>
    </row>
    <row r="278" spans="1:12">
      <c r="A278" s="320"/>
      <c r="B278" s="13" t="s">
        <v>386</v>
      </c>
      <c r="C278" s="328" t="s">
        <v>382</v>
      </c>
      <c r="D278" s="22">
        <v>2700</v>
      </c>
      <c r="E278" s="21" t="e">
        <f>IF(B278="I",IF(C278="LABOR",VLOOKUP(D278,#REF!,2,FALSE),IF(C278="SINAPI",VLOOKUP(D278,#REF!,2,FALSE),IF(C278="COTAÇÃO",VLOOKUP(D278,#REF!,2,FALSE)))),IF(C278="LABOR",VLOOKUP(D278,#REF!,5,FALSE),IF(C278="SINAPI",VLOOKUP(D278,#REF!,2,FALSE),"outro")))</f>
        <v>#REF!</v>
      </c>
      <c r="F278" s="22" t="s">
        <v>10</v>
      </c>
      <c r="G278" s="22" t="e">
        <f>IF(B278="I",IF(C278="LABOR",VLOOKUP(D278,#REF!,3,FALSE),IF(C278="SINAPI",VLOOKUP(D278,#REF!,3,FALSE),IF(C278="COTAÇÃO",VLOOKUP(D278,#REF!,3,FALSE)))),IF(C278="LABOR",VLOOKUP(D278,#REF!,6,FALSE),IF(C278="SINAPI",VLOOKUP(D278,#REF!,3,FALSE),"outro")))</f>
        <v>#REF!</v>
      </c>
      <c r="H278" s="23">
        <v>1</v>
      </c>
      <c r="I278" s="24" t="e">
        <f>IF(B278="I",IF(F278="MO",IF(C278="LABOR",ROUND(VLOOKUP(D278,#REF!,4,FALSE)/(1+#REF!),2),IF(C278="SINAPI",ROUND(VLOOKUP(D278,#REF!,5,FALSE)/(1+#REF!),2),"outro")),IF(C278="LABOR",VLOOKUP(D278,#REF!,4,FALSE),IF(C278="SINAPI",VLOOKUP(D278,#REF!,5,FALSE),IF(C278="COTAÇÃO",VLOOKUP(D278,#REF!,14,FALSE))))),IF(C278="SINAPI",IF(F278="MO",ROUND(VLOOKUP(D278,#REF!,4,FALSE)/(1+#REF!),2),VLOOKUP(D278,#REF!,4,FALSE)),"outro"))</f>
        <v>#REF!</v>
      </c>
      <c r="J278" s="24" t="e">
        <f t="shared" si="23"/>
        <v>#REF!</v>
      </c>
    </row>
    <row r="279" spans="1:12">
      <c r="A279" s="320"/>
      <c r="B279" s="13" t="s">
        <v>386</v>
      </c>
      <c r="C279" s="328" t="s">
        <v>382</v>
      </c>
      <c r="D279" s="22">
        <v>37370</v>
      </c>
      <c r="E279" s="21" t="e">
        <f>IF(B279="I",IF(C279="LABOR",VLOOKUP(D279,#REF!,2,FALSE),IF(C279="SINAPI",VLOOKUP(D279,#REF!,2,FALSE),IF(C279="COTAÇÃO",VLOOKUP(D279,#REF!,2,FALSE)))),IF(C279="LABOR",VLOOKUP(D279,#REF!,5,FALSE),IF(C279="SINAPI",VLOOKUP(D279,#REF!,2,FALSE),"outro")))</f>
        <v>#REF!</v>
      </c>
      <c r="F279" s="328" t="s">
        <v>387</v>
      </c>
      <c r="G279" s="22" t="e">
        <f>IF(B279="I",IF(C279="LABOR",VLOOKUP(D279,#REF!,3,FALSE),IF(C279="SINAPI",VLOOKUP(D279,#REF!,3,FALSE),IF(C279="COTAÇÃO",VLOOKUP(D279,#REF!,3,FALSE)))),IF(C279="LABOR",VLOOKUP(D279,#REF!,6,FALSE),IF(C279="SINAPI",VLOOKUP(D279,#REF!,3,FALSE),"outro")))</f>
        <v>#REF!</v>
      </c>
      <c r="H279" s="23">
        <v>1</v>
      </c>
      <c r="I279" s="24" t="e">
        <f>IF(B279="I",IF(F279="MO",IF(C279="LABOR",ROUND(VLOOKUP(D279,#REF!,4,FALSE)/(1+#REF!),2),IF(C279="SINAPI",ROUND(VLOOKUP(D279,#REF!,5,FALSE)/(1+#REF!),2),"outro")),IF(C279="LABOR",VLOOKUP(D279,#REF!,4,FALSE),IF(C279="SINAPI",VLOOKUP(D279,#REF!,5,FALSE),IF(C279="COTAÇÃO",VLOOKUP(D279,#REF!,14,FALSE))))),IF(C279="SINAPI",IF(F279="MO",ROUND(VLOOKUP(D279,#REF!,4,FALSE)/(1+#REF!),2),VLOOKUP(D279,#REF!,4,FALSE)),"outro"))</f>
        <v>#REF!</v>
      </c>
      <c r="J279" s="24" t="e">
        <f t="shared" si="23"/>
        <v>#REF!</v>
      </c>
    </row>
    <row r="280" spans="1:12">
      <c r="A280" s="320"/>
      <c r="B280" s="13" t="s">
        <v>386</v>
      </c>
      <c r="C280" s="328" t="s">
        <v>382</v>
      </c>
      <c r="D280" s="22">
        <v>37371</v>
      </c>
      <c r="E280" s="21" t="e">
        <f>IF(B280="I",IF(C280="LABOR",VLOOKUP(D280,#REF!,2,FALSE),IF(C280="SINAPI",VLOOKUP(D280,#REF!,2,FALSE),IF(C280="COTAÇÃO",VLOOKUP(D280,#REF!,2,FALSE)))),IF(C280="LABOR",VLOOKUP(D280,#REF!,5,FALSE),IF(C280="SINAPI",VLOOKUP(D280,#REF!,2,FALSE),"outro")))</f>
        <v>#REF!</v>
      </c>
      <c r="F280" s="328" t="s">
        <v>387</v>
      </c>
      <c r="G280" s="22" t="e">
        <f>IF(B280="I",IF(C280="LABOR",VLOOKUP(D280,#REF!,3,FALSE),IF(C280="SINAPI",VLOOKUP(D280,#REF!,3,FALSE),IF(C280="COTAÇÃO",VLOOKUP(D280,#REF!,3,FALSE)))),IF(C280="LABOR",VLOOKUP(D280,#REF!,6,FALSE),IF(C280="SINAPI",VLOOKUP(D280,#REF!,3,FALSE),"outro")))</f>
        <v>#REF!</v>
      </c>
      <c r="H280" s="23">
        <v>1</v>
      </c>
      <c r="I280" s="24" t="e">
        <f>IF(B280="I",IF(F280="MO",IF(C280="LABOR",ROUND(VLOOKUP(D280,#REF!,4,FALSE)/(1+#REF!),2),IF(C280="SINAPI",ROUND(VLOOKUP(D280,#REF!,5,FALSE)/(1+#REF!),2),"outro")),IF(C280="LABOR",VLOOKUP(D280,#REF!,4,FALSE),IF(C280="SINAPI",VLOOKUP(D280,#REF!,5,FALSE),IF(C280="COTAÇÃO",VLOOKUP(D280,#REF!,14,FALSE))))),IF(C280="SINAPI",IF(F280="MO",ROUND(VLOOKUP(D280,#REF!,4,FALSE)/(1+#REF!),2),VLOOKUP(D280,#REF!,4,FALSE)),"outro"))</f>
        <v>#REF!</v>
      </c>
      <c r="J280" s="24" t="e">
        <f t="shared" si="23"/>
        <v>#REF!</v>
      </c>
    </row>
    <row r="281" spans="1:12">
      <c r="A281" s="320"/>
      <c r="B281" s="13" t="s">
        <v>386</v>
      </c>
      <c r="C281" s="328" t="s">
        <v>382</v>
      </c>
      <c r="D281" s="22">
        <v>37372</v>
      </c>
      <c r="E281" s="21" t="e">
        <f>IF(B281="I",IF(C281="LABOR",VLOOKUP(D281,#REF!,2,FALSE),IF(C281="SINAPI",VLOOKUP(D281,#REF!,2,FALSE),IF(C281="COTAÇÃO",VLOOKUP(D281,#REF!,2,FALSE)))),IF(C281="LABOR",VLOOKUP(D281,#REF!,5,FALSE),IF(C281="SINAPI",VLOOKUP(D281,#REF!,2,FALSE),"outro")))</f>
        <v>#REF!</v>
      </c>
      <c r="F281" s="328" t="s">
        <v>387</v>
      </c>
      <c r="G281" s="22" t="e">
        <f>IF(B281="I",IF(C281="LABOR",VLOOKUP(D281,#REF!,3,FALSE),IF(C281="SINAPI",VLOOKUP(D281,#REF!,3,FALSE),IF(C281="COTAÇÃO",VLOOKUP(D281,#REF!,3,FALSE)))),IF(C281="LABOR",VLOOKUP(D281,#REF!,6,FALSE),IF(C281="SINAPI",VLOOKUP(D281,#REF!,3,FALSE),"outro")))</f>
        <v>#REF!</v>
      </c>
      <c r="H281" s="23">
        <v>1</v>
      </c>
      <c r="I281" s="24" t="e">
        <f>IF(B281="I",IF(F281="MO",IF(C281="LABOR",ROUND(VLOOKUP(D281,#REF!,4,FALSE)/(1+#REF!),2),IF(C281="SINAPI",ROUND(VLOOKUP(D281,#REF!,5,FALSE)/(1+#REF!),2),"outro")),IF(C281="LABOR",VLOOKUP(D281,#REF!,4,FALSE),IF(C281="SINAPI",VLOOKUP(D281,#REF!,5,FALSE),IF(C281="COTAÇÃO",VLOOKUP(D281,#REF!,14,FALSE))))),IF(C281="SINAPI",IF(F281="MO",ROUND(VLOOKUP(D281,#REF!,4,FALSE)/(1+#REF!),2),VLOOKUP(D281,#REF!,4,FALSE)),"outro"))</f>
        <v>#REF!</v>
      </c>
      <c r="J281" s="24" t="e">
        <f t="shared" si="23"/>
        <v>#REF!</v>
      </c>
    </row>
    <row r="282" spans="1:12">
      <c r="A282" s="320"/>
      <c r="B282" s="13" t="s">
        <v>386</v>
      </c>
      <c r="C282" s="328" t="s">
        <v>382</v>
      </c>
      <c r="D282" s="22">
        <v>37373</v>
      </c>
      <c r="E282" s="21" t="e">
        <f>IF(B282="I",IF(C282="LABOR",VLOOKUP(D282,#REF!,2,FALSE),IF(C282="SINAPI",VLOOKUP(D282,#REF!,2,FALSE),IF(C282="COTAÇÃO",VLOOKUP(D282,#REF!,2,FALSE)))),IF(C282="LABOR",VLOOKUP(D282,#REF!,5,FALSE),IF(C282="SINAPI",VLOOKUP(D282,#REF!,2,FALSE),"outro")))</f>
        <v>#REF!</v>
      </c>
      <c r="F282" s="328" t="s">
        <v>387</v>
      </c>
      <c r="G282" s="22" t="e">
        <f>IF(B282="I",IF(C282="LABOR",VLOOKUP(D282,#REF!,3,FALSE),IF(C282="SINAPI",VLOOKUP(D282,#REF!,3,FALSE),IF(C282="COTAÇÃO",VLOOKUP(D282,#REF!,3,FALSE)))),IF(C282="LABOR",VLOOKUP(D282,#REF!,6,FALSE),IF(C282="SINAPI",VLOOKUP(D282,#REF!,3,FALSE),"outro")))</f>
        <v>#REF!</v>
      </c>
      <c r="H282" s="23">
        <v>1</v>
      </c>
      <c r="I282" s="24" t="e">
        <f>IF(B282="I",IF(F282="MO",IF(C282="LABOR",ROUND(VLOOKUP(D282,#REF!,4,FALSE)/(1+#REF!),2),IF(C282="SINAPI",ROUND(VLOOKUP(D282,#REF!,5,FALSE)/(1+#REF!),2),"outro")),IF(C282="LABOR",VLOOKUP(D282,#REF!,4,FALSE),IF(C282="SINAPI",VLOOKUP(D282,#REF!,5,FALSE),IF(C282="COTAÇÃO",VLOOKUP(D282,#REF!,14,FALSE))))),IF(C282="SINAPI",IF(F282="MO",ROUND(VLOOKUP(D282,#REF!,4,FALSE)/(1+#REF!),2),VLOOKUP(D282,#REF!,4,FALSE)),"outro"))</f>
        <v>#REF!</v>
      </c>
      <c r="J282" s="24" t="e">
        <f t="shared" si="23"/>
        <v>#REF!</v>
      </c>
    </row>
    <row r="283" spans="1:12">
      <c r="A283" s="321"/>
      <c r="B283" s="322"/>
      <c r="C283" s="4"/>
      <c r="D283" s="4"/>
      <c r="E283" s="5"/>
      <c r="F283" s="4"/>
      <c r="G283" s="5"/>
      <c r="H283" s="5"/>
      <c r="I283" s="5"/>
      <c r="J283" s="6"/>
    </row>
    <row r="284" spans="1:12" ht="25.5">
      <c r="A284" s="501" t="s">
        <v>7</v>
      </c>
      <c r="B284" s="501"/>
      <c r="C284" s="501" t="s">
        <v>8</v>
      </c>
      <c r="D284" s="501"/>
      <c r="E284" s="333" t="s">
        <v>9</v>
      </c>
      <c r="F284" s="8" t="s">
        <v>1</v>
      </c>
      <c r="G284" s="9"/>
      <c r="H284" s="10"/>
      <c r="I284" s="11"/>
      <c r="J284" s="12" t="s">
        <v>311</v>
      </c>
    </row>
    <row r="285" spans="1:12" s="1" customFormat="1" ht="30">
      <c r="A285" s="319" t="str">
        <f>CONCATENATE($M$1,"-")</f>
        <v>MO-</v>
      </c>
      <c r="B285" s="323">
        <f>COUNTIF(B$1:B284,"&gt;0")+1</f>
        <v>27</v>
      </c>
      <c r="C285" s="13" t="s">
        <v>382</v>
      </c>
      <c r="D285" s="13">
        <v>88277</v>
      </c>
      <c r="E285" s="14" t="e">
        <f>IF(C285="LABOR",VLOOKUP(D285,#REF!,5,FALSE),IF(C285="SINAPI",VLOOKUP(D285,#REF!,2,FALSE),"outro"))</f>
        <v>#REF!</v>
      </c>
      <c r="F285" s="15" t="e">
        <f>IF(C285="LABOR",VLOOKUP(D285,#REF!,6,FALSE),IF(C285="SINAPI",VLOOKUP(D285,#REF!,3,FALSE),"outro"))</f>
        <v>#REF!</v>
      </c>
      <c r="G285" s="16"/>
      <c r="H285" s="17"/>
      <c r="I285" s="18"/>
      <c r="J285" s="332" t="e">
        <f>((SUMIF(F287:F293,"MO",J287:J293)*(1+$G$3)+(SUM(J287:J293)-SUMIF(F287:F293,"MO",J287:J293)))*(1+$H$3))</f>
        <v>#REF!</v>
      </c>
      <c r="L285" s="334"/>
    </row>
    <row r="286" spans="1:12">
      <c r="A286" s="324"/>
      <c r="B286" s="331" t="s">
        <v>0</v>
      </c>
      <c r="C286" s="19" t="s">
        <v>5</v>
      </c>
      <c r="D286" s="19" t="s">
        <v>6</v>
      </c>
      <c r="E286" s="19" t="s">
        <v>74</v>
      </c>
      <c r="F286" s="19" t="s">
        <v>0</v>
      </c>
      <c r="G286" s="20" t="s">
        <v>1</v>
      </c>
      <c r="H286" s="20" t="s">
        <v>2</v>
      </c>
      <c r="I286" s="20" t="s">
        <v>3</v>
      </c>
      <c r="J286" s="19" t="s">
        <v>4</v>
      </c>
    </row>
    <row r="287" spans="1:12">
      <c r="A287" s="320"/>
      <c r="B287" s="13" t="s">
        <v>385</v>
      </c>
      <c r="C287" s="328" t="s">
        <v>382</v>
      </c>
      <c r="D287" s="22">
        <v>88236</v>
      </c>
      <c r="E287" s="21" t="e">
        <f>IF(B287="I",IF(C287="LABOR",VLOOKUP(D287,#REF!,2,FALSE),IF(C287="SINAPI",VLOOKUP(D287,#REF!,2,FALSE),IF(C287="COTAÇÃO",VLOOKUP(D287,#REF!,2,FALSE)))),IF(C287="LABOR",VLOOKUP(D287,#REF!,5,FALSE),IF(C287="SINAPI",VLOOKUP(D287,#REF!,2,FALSE),"outro")))</f>
        <v>#REF!</v>
      </c>
      <c r="F287" s="328" t="s">
        <v>387</v>
      </c>
      <c r="G287" s="22" t="e">
        <f>IF(B287="I",IF(C287="LABOR",VLOOKUP(D287,#REF!,3,FALSE),IF(C287="SINAPI",VLOOKUP(D287,#REF!,3,FALSE),IF(C287="COTAÇÃO",VLOOKUP(D287,#REF!,3,FALSE)))),IF(C287="LABOR",VLOOKUP(D287,#REF!,6,FALSE),IF(C287="SINAPI",VLOOKUP(D287,#REF!,3,FALSE),"outro")))</f>
        <v>#REF!</v>
      </c>
      <c r="H287" s="23">
        <v>1</v>
      </c>
      <c r="I287" s="24">
        <v>0.34</v>
      </c>
      <c r="J287" s="24">
        <f t="shared" ref="J287:J293" si="24">ROUND(H287*I287,2)</f>
        <v>0.34</v>
      </c>
    </row>
    <row r="288" spans="1:12">
      <c r="A288" s="320"/>
      <c r="B288" s="13" t="s">
        <v>385</v>
      </c>
      <c r="C288" s="328" t="s">
        <v>382</v>
      </c>
      <c r="D288" s="22">
        <v>88237</v>
      </c>
      <c r="E288" s="21" t="e">
        <f>IF(B288="I",IF(C288="LABOR",VLOOKUP(D288,#REF!,2,FALSE),IF(C288="SINAPI",VLOOKUP(D288,#REF!,2,FALSE),IF(C288="COTAÇÃO",VLOOKUP(D288,#REF!,2,FALSE)))),IF(C288="LABOR",VLOOKUP(D288,#REF!,5,FALSE),IF(C288="SINAPI",VLOOKUP(D288,#REF!,2,FALSE),"outro")))</f>
        <v>#REF!</v>
      </c>
      <c r="F288" s="328" t="s">
        <v>387</v>
      </c>
      <c r="G288" s="22" t="e">
        <f>IF(B288="I",IF(C288="LABOR",VLOOKUP(D288,#REF!,3,FALSE),IF(C288="SINAPI",VLOOKUP(D288,#REF!,3,FALSE),IF(C288="COTAÇÃO",VLOOKUP(D288,#REF!,3,FALSE)))),IF(C288="LABOR",VLOOKUP(D288,#REF!,6,FALSE),IF(C288="SINAPI",VLOOKUP(D288,#REF!,3,FALSE),"outro")))</f>
        <v>#REF!</v>
      </c>
      <c r="H288" s="23">
        <v>1</v>
      </c>
      <c r="I288" s="24" t="e">
        <f>IF(B288="I",IF(F288="MO",IF(C288="LABOR",ROUND(VLOOKUP(D288,#REF!,4,FALSE)/(1+#REF!),2),IF(C288="SINAPI",ROUND(VLOOKUP(D288,#REF!,5,FALSE)/(1+#REF!),2),"outro")),IF(C288="LABOR",VLOOKUP(D288,#REF!,4,FALSE),IF(C288="SINAPI",VLOOKUP(D288,#REF!,5,FALSE),IF(C288="COTAÇÃO",VLOOKUP(D288,#REF!,14,FALSE))))),IF(C288="SINAPI",IF(F288="MO",ROUND(VLOOKUP(D288,#REF!,4,FALSE)/(1+#REF!),2),VLOOKUP(D288,#REF!,4,FALSE)),"outro"))</f>
        <v>#REF!</v>
      </c>
      <c r="J288" s="24" t="e">
        <f t="shared" si="24"/>
        <v>#REF!</v>
      </c>
    </row>
    <row r="289" spans="1:12">
      <c r="A289" s="320"/>
      <c r="B289" s="13" t="s">
        <v>386</v>
      </c>
      <c r="C289" s="328" t="s">
        <v>382</v>
      </c>
      <c r="D289" s="22">
        <v>2701</v>
      </c>
      <c r="E289" s="21" t="e">
        <f>IF(B289="I",IF(C289="LABOR",VLOOKUP(D289,#REF!,2,FALSE),IF(C289="SINAPI",VLOOKUP(D289,#REF!,2,FALSE),IF(C289="COTAÇÃO",VLOOKUP(D289,#REF!,2,FALSE)))),IF(C289="LABOR",VLOOKUP(D289,#REF!,5,FALSE),IF(C289="SINAPI",VLOOKUP(D289,#REF!,2,FALSE),"outro")))</f>
        <v>#REF!</v>
      </c>
      <c r="F289" s="22" t="s">
        <v>10</v>
      </c>
      <c r="G289" s="22" t="e">
        <f>IF(B289="I",IF(C289="LABOR",VLOOKUP(D289,#REF!,3,FALSE),IF(C289="SINAPI",VLOOKUP(D289,#REF!,3,FALSE),IF(C289="COTAÇÃO",VLOOKUP(D289,#REF!,3,FALSE)))),IF(C289="LABOR",VLOOKUP(D289,#REF!,6,FALSE),IF(C289="SINAPI",VLOOKUP(D289,#REF!,3,FALSE),"outro")))</f>
        <v>#REF!</v>
      </c>
      <c r="H289" s="23">
        <v>1</v>
      </c>
      <c r="I289" s="24" t="e">
        <f>IF(B289="I",IF(F289="MO",IF(C289="LABOR",ROUND(VLOOKUP(D289,#REF!,4,FALSE)/(1+#REF!),2),IF(C289="SINAPI",ROUND(VLOOKUP(D289,#REF!,5,FALSE)/(1+#REF!),2),"outro")),IF(C289="LABOR",VLOOKUP(D289,#REF!,4,FALSE),IF(C289="SINAPI",VLOOKUP(D289,#REF!,5,FALSE),IF(C289="COTAÇÃO",VLOOKUP(D289,#REF!,14,FALSE))))),IF(C289="SINAPI",IF(F289="MO",ROUND(VLOOKUP(D289,#REF!,4,FALSE)/(1+#REF!),2),VLOOKUP(D289,#REF!,4,FALSE)),"outro"))</f>
        <v>#REF!</v>
      </c>
      <c r="J289" s="24" t="e">
        <f t="shared" si="24"/>
        <v>#REF!</v>
      </c>
    </row>
    <row r="290" spans="1:12">
      <c r="A290" s="320"/>
      <c r="B290" s="13" t="s">
        <v>386</v>
      </c>
      <c r="C290" s="328" t="s">
        <v>382</v>
      </c>
      <c r="D290" s="22">
        <v>37370</v>
      </c>
      <c r="E290" s="21" t="e">
        <f>IF(B290="I",IF(C290="LABOR",VLOOKUP(D290,#REF!,2,FALSE),IF(C290="SINAPI",VLOOKUP(D290,#REF!,2,FALSE),IF(C290="COTAÇÃO",VLOOKUP(D290,#REF!,2,FALSE)))),IF(C290="LABOR",VLOOKUP(D290,#REF!,5,FALSE),IF(C290="SINAPI",VLOOKUP(D290,#REF!,2,FALSE),"outro")))</f>
        <v>#REF!</v>
      </c>
      <c r="F290" s="328" t="s">
        <v>387</v>
      </c>
      <c r="G290" s="22" t="e">
        <f>IF(B290="I",IF(C290="LABOR",VLOOKUP(D290,#REF!,3,FALSE),IF(C290="SINAPI",VLOOKUP(D290,#REF!,3,FALSE),IF(C290="COTAÇÃO",VLOOKUP(D290,#REF!,3,FALSE)))),IF(C290="LABOR",VLOOKUP(D290,#REF!,6,FALSE),IF(C290="SINAPI",VLOOKUP(D290,#REF!,3,FALSE),"outro")))</f>
        <v>#REF!</v>
      </c>
      <c r="H290" s="23">
        <v>1</v>
      </c>
      <c r="I290" s="24" t="e">
        <f>IF(B290="I",IF(F290="MO",IF(C290="LABOR",ROUND(VLOOKUP(D290,#REF!,4,FALSE)/(1+#REF!),2),IF(C290="SINAPI",ROUND(VLOOKUP(D290,#REF!,5,FALSE)/(1+#REF!),2),"outro")),IF(C290="LABOR",VLOOKUP(D290,#REF!,4,FALSE),IF(C290="SINAPI",VLOOKUP(D290,#REF!,5,FALSE),IF(C290="COTAÇÃO",VLOOKUP(D290,#REF!,14,FALSE))))),IF(C290="SINAPI",IF(F290="MO",ROUND(VLOOKUP(D290,#REF!,4,FALSE)/(1+#REF!),2),VLOOKUP(D290,#REF!,4,FALSE)),"outro"))</f>
        <v>#REF!</v>
      </c>
      <c r="J290" s="24" t="e">
        <f t="shared" si="24"/>
        <v>#REF!</v>
      </c>
    </row>
    <row r="291" spans="1:12">
      <c r="A291" s="320"/>
      <c r="B291" s="13" t="s">
        <v>386</v>
      </c>
      <c r="C291" s="328" t="s">
        <v>382</v>
      </c>
      <c r="D291" s="22">
        <v>37371</v>
      </c>
      <c r="E291" s="21" t="e">
        <f>IF(B291="I",IF(C291="LABOR",VLOOKUP(D291,#REF!,2,FALSE),IF(C291="SINAPI",VLOOKUP(D291,#REF!,2,FALSE),IF(C291="COTAÇÃO",VLOOKUP(D291,#REF!,2,FALSE)))),IF(C291="LABOR",VLOOKUP(D291,#REF!,5,FALSE),IF(C291="SINAPI",VLOOKUP(D291,#REF!,2,FALSE),"outro")))</f>
        <v>#REF!</v>
      </c>
      <c r="F291" s="328" t="s">
        <v>387</v>
      </c>
      <c r="G291" s="22" t="e">
        <f>IF(B291="I",IF(C291="LABOR",VLOOKUP(D291,#REF!,3,FALSE),IF(C291="SINAPI",VLOOKUP(D291,#REF!,3,FALSE),IF(C291="COTAÇÃO",VLOOKUP(D291,#REF!,3,FALSE)))),IF(C291="LABOR",VLOOKUP(D291,#REF!,6,FALSE),IF(C291="SINAPI",VLOOKUP(D291,#REF!,3,FALSE),"outro")))</f>
        <v>#REF!</v>
      </c>
      <c r="H291" s="23">
        <v>1</v>
      </c>
      <c r="I291" s="24" t="e">
        <f>IF(B291="I",IF(F291="MO",IF(C291="LABOR",ROUND(VLOOKUP(D291,#REF!,4,FALSE)/(1+#REF!),2),IF(C291="SINAPI",ROUND(VLOOKUP(D291,#REF!,5,FALSE)/(1+#REF!),2),"outro")),IF(C291="LABOR",VLOOKUP(D291,#REF!,4,FALSE),IF(C291="SINAPI",VLOOKUP(D291,#REF!,5,FALSE),IF(C291="COTAÇÃO",VLOOKUP(D291,#REF!,14,FALSE))))),IF(C291="SINAPI",IF(F291="MO",ROUND(VLOOKUP(D291,#REF!,4,FALSE)/(1+#REF!),2),VLOOKUP(D291,#REF!,4,FALSE)),"outro"))</f>
        <v>#REF!</v>
      </c>
      <c r="J291" s="24" t="e">
        <f t="shared" si="24"/>
        <v>#REF!</v>
      </c>
    </row>
    <row r="292" spans="1:12">
      <c r="A292" s="320"/>
      <c r="B292" s="13" t="s">
        <v>386</v>
      </c>
      <c r="C292" s="328" t="s">
        <v>382</v>
      </c>
      <c r="D292" s="22">
        <v>37372</v>
      </c>
      <c r="E292" s="21" t="e">
        <f>IF(B292="I",IF(C292="LABOR",VLOOKUP(D292,#REF!,2,FALSE),IF(C292="SINAPI",VLOOKUP(D292,#REF!,2,FALSE),IF(C292="COTAÇÃO",VLOOKUP(D292,#REF!,2,FALSE)))),IF(C292="LABOR",VLOOKUP(D292,#REF!,5,FALSE),IF(C292="SINAPI",VLOOKUP(D292,#REF!,2,FALSE),"outro")))</f>
        <v>#REF!</v>
      </c>
      <c r="F292" s="328" t="s">
        <v>387</v>
      </c>
      <c r="G292" s="22" t="e">
        <f>IF(B292="I",IF(C292="LABOR",VLOOKUP(D292,#REF!,3,FALSE),IF(C292="SINAPI",VLOOKUP(D292,#REF!,3,FALSE),IF(C292="COTAÇÃO",VLOOKUP(D292,#REF!,3,FALSE)))),IF(C292="LABOR",VLOOKUP(D292,#REF!,6,FALSE),IF(C292="SINAPI",VLOOKUP(D292,#REF!,3,FALSE),"outro")))</f>
        <v>#REF!</v>
      </c>
      <c r="H292" s="23">
        <v>1</v>
      </c>
      <c r="I292" s="24" t="e">
        <f>IF(B292="I",IF(F292="MO",IF(C292="LABOR",ROUND(VLOOKUP(D292,#REF!,4,FALSE)/(1+#REF!),2),IF(C292="SINAPI",ROUND(VLOOKUP(D292,#REF!,5,FALSE)/(1+#REF!),2),"outro")),IF(C292="LABOR",VLOOKUP(D292,#REF!,4,FALSE),IF(C292="SINAPI",VLOOKUP(D292,#REF!,5,FALSE),IF(C292="COTAÇÃO",VLOOKUP(D292,#REF!,14,FALSE))))),IF(C292="SINAPI",IF(F292="MO",ROUND(VLOOKUP(D292,#REF!,4,FALSE)/(1+#REF!),2),VLOOKUP(D292,#REF!,4,FALSE)),"outro"))</f>
        <v>#REF!</v>
      </c>
      <c r="J292" s="24" t="e">
        <f t="shared" si="24"/>
        <v>#REF!</v>
      </c>
    </row>
    <row r="293" spans="1:12">
      <c r="A293" s="320"/>
      <c r="B293" s="13" t="s">
        <v>386</v>
      </c>
      <c r="C293" s="328" t="s">
        <v>382</v>
      </c>
      <c r="D293" s="22">
        <v>37373</v>
      </c>
      <c r="E293" s="21" t="e">
        <f>IF(B293="I",IF(C293="LABOR",VLOOKUP(D293,#REF!,2,FALSE),IF(C293="SINAPI",VLOOKUP(D293,#REF!,2,FALSE),IF(C293="COTAÇÃO",VLOOKUP(D293,#REF!,2,FALSE)))),IF(C293="LABOR",VLOOKUP(D293,#REF!,5,FALSE),IF(C293="SINAPI",VLOOKUP(D293,#REF!,2,FALSE),"outro")))</f>
        <v>#REF!</v>
      </c>
      <c r="F293" s="328" t="s">
        <v>387</v>
      </c>
      <c r="G293" s="22" t="e">
        <f>IF(B293="I",IF(C293="LABOR",VLOOKUP(D293,#REF!,3,FALSE),IF(C293="SINAPI",VLOOKUP(D293,#REF!,3,FALSE),IF(C293="COTAÇÃO",VLOOKUP(D293,#REF!,3,FALSE)))),IF(C293="LABOR",VLOOKUP(D293,#REF!,6,FALSE),IF(C293="SINAPI",VLOOKUP(D293,#REF!,3,FALSE),"outro")))</f>
        <v>#REF!</v>
      </c>
      <c r="H293" s="23">
        <v>1</v>
      </c>
      <c r="I293" s="24" t="e">
        <f>IF(B293="I",IF(F293="MO",IF(C293="LABOR",ROUND(VLOOKUP(D293,#REF!,4,FALSE)/(1+#REF!),2),IF(C293="SINAPI",ROUND(VLOOKUP(D293,#REF!,5,FALSE)/(1+#REF!),2),"outro")),IF(C293="LABOR",VLOOKUP(D293,#REF!,4,FALSE),IF(C293="SINAPI",VLOOKUP(D293,#REF!,5,FALSE),IF(C293="COTAÇÃO",VLOOKUP(D293,#REF!,14,FALSE))))),IF(C293="SINAPI",IF(F293="MO",ROUND(VLOOKUP(D293,#REF!,4,FALSE)/(1+#REF!),2),VLOOKUP(D293,#REF!,4,FALSE)),"outro"))</f>
        <v>#REF!</v>
      </c>
      <c r="J293" s="24" t="e">
        <f t="shared" si="24"/>
        <v>#REF!</v>
      </c>
    </row>
    <row r="294" spans="1:12">
      <c r="A294" s="321"/>
      <c r="B294" s="322"/>
      <c r="C294" s="4"/>
      <c r="D294" s="4"/>
      <c r="E294" s="5"/>
      <c r="F294" s="4"/>
      <c r="G294" s="5"/>
      <c r="H294" s="5"/>
      <c r="I294" s="5"/>
      <c r="J294" s="6"/>
    </row>
    <row r="295" spans="1:12" ht="25.5">
      <c r="A295" s="501" t="s">
        <v>7</v>
      </c>
      <c r="B295" s="501"/>
      <c r="C295" s="501" t="s">
        <v>8</v>
      </c>
      <c r="D295" s="501"/>
      <c r="E295" s="333" t="s">
        <v>9</v>
      </c>
      <c r="F295" s="8" t="s">
        <v>1</v>
      </c>
      <c r="G295" s="9"/>
      <c r="H295" s="10"/>
      <c r="I295" s="11"/>
      <c r="J295" s="12" t="s">
        <v>311</v>
      </c>
    </row>
    <row r="296" spans="1:12" s="1" customFormat="1" ht="17.25" customHeight="1">
      <c r="A296" s="319" t="str">
        <f>CONCATENATE($M$1,"-")</f>
        <v>MO-</v>
      </c>
      <c r="B296" s="323">
        <f>COUNTIF(B$1:B295,"&gt;0")+1</f>
        <v>28</v>
      </c>
      <c r="C296" s="13" t="s">
        <v>382</v>
      </c>
      <c r="D296" s="13">
        <v>88278</v>
      </c>
      <c r="E296" s="14" t="e">
        <f>IF(C296="LABOR",VLOOKUP(D296,#REF!,5,FALSE),IF(C296="SINAPI",VLOOKUP(D296,#REF!,2,FALSE),"outro"))</f>
        <v>#REF!</v>
      </c>
      <c r="F296" s="15" t="e">
        <f>IF(C296="LABOR",VLOOKUP(D296,#REF!,6,FALSE),IF(C296="SINAPI",VLOOKUP(D296,#REF!,3,FALSE),"outro"))</f>
        <v>#REF!</v>
      </c>
      <c r="G296" s="16"/>
      <c r="H296" s="17"/>
      <c r="I296" s="18"/>
      <c r="J296" s="332" t="e">
        <f>((SUMIF(F298:F304,"MO",J298:J304)*(1+$G$3)+(SUM(J298:J304)-SUMIF(F298:F304,"MO",J298:J304)))*(1+$H$3))</f>
        <v>#REF!</v>
      </c>
      <c r="L296" s="334"/>
    </row>
    <row r="297" spans="1:12">
      <c r="A297" s="324"/>
      <c r="B297" s="331" t="s">
        <v>0</v>
      </c>
      <c r="C297" s="19" t="s">
        <v>5</v>
      </c>
      <c r="D297" s="19" t="s">
        <v>6</v>
      </c>
      <c r="E297" s="19" t="s">
        <v>74</v>
      </c>
      <c r="F297" s="19" t="s">
        <v>0</v>
      </c>
      <c r="G297" s="20" t="s">
        <v>1</v>
      </c>
      <c r="H297" s="20" t="s">
        <v>2</v>
      </c>
      <c r="I297" s="20" t="s">
        <v>3</v>
      </c>
      <c r="J297" s="19" t="s">
        <v>4</v>
      </c>
    </row>
    <row r="298" spans="1:12">
      <c r="A298" s="320"/>
      <c r="B298" s="13" t="s">
        <v>385</v>
      </c>
      <c r="C298" s="328" t="s">
        <v>382</v>
      </c>
      <c r="D298" s="22">
        <v>88236</v>
      </c>
      <c r="E298" s="21" t="e">
        <f>IF(B298="I",IF(C298="LABOR",VLOOKUP(D298,#REF!,2,FALSE),IF(C298="SINAPI",VLOOKUP(D298,#REF!,2,FALSE),IF(C298="COTAÇÃO",VLOOKUP(D298,#REF!,2,FALSE)))),IF(C298="LABOR",VLOOKUP(D298,#REF!,5,FALSE),IF(C298="SINAPI",VLOOKUP(D298,#REF!,2,FALSE),"outro")))</f>
        <v>#REF!</v>
      </c>
      <c r="F298" s="328" t="s">
        <v>387</v>
      </c>
      <c r="G298" s="22" t="e">
        <f>IF(B298="I",IF(C298="LABOR",VLOOKUP(D298,#REF!,3,FALSE),IF(C298="SINAPI",VLOOKUP(D298,#REF!,3,FALSE),IF(C298="COTAÇÃO",VLOOKUP(D298,#REF!,3,FALSE)))),IF(C298="LABOR",VLOOKUP(D298,#REF!,6,FALSE),IF(C298="SINAPI",VLOOKUP(D298,#REF!,3,FALSE),"outro")))</f>
        <v>#REF!</v>
      </c>
      <c r="H298" s="23">
        <v>1</v>
      </c>
      <c r="I298" s="24">
        <v>0.34</v>
      </c>
      <c r="J298" s="24">
        <f t="shared" ref="J298:J304" si="25">ROUND(H298*I298,2)</f>
        <v>0.34</v>
      </c>
    </row>
    <row r="299" spans="1:12">
      <c r="A299" s="320"/>
      <c r="B299" s="13" t="s">
        <v>385</v>
      </c>
      <c r="C299" s="328" t="s">
        <v>382</v>
      </c>
      <c r="D299" s="22">
        <v>88237</v>
      </c>
      <c r="E299" s="21" t="e">
        <f>IF(B299="I",IF(C299="LABOR",VLOOKUP(D299,#REF!,2,FALSE),IF(C299="SINAPI",VLOOKUP(D299,#REF!,2,FALSE),IF(C299="COTAÇÃO",VLOOKUP(D299,#REF!,2,FALSE)))),IF(C299="LABOR",VLOOKUP(D299,#REF!,5,FALSE),IF(C299="SINAPI",VLOOKUP(D299,#REF!,2,FALSE),"outro")))</f>
        <v>#REF!</v>
      </c>
      <c r="F299" s="328" t="s">
        <v>387</v>
      </c>
      <c r="G299" s="22" t="e">
        <f>IF(B299="I",IF(C299="LABOR",VLOOKUP(D299,#REF!,3,FALSE),IF(C299="SINAPI",VLOOKUP(D299,#REF!,3,FALSE),IF(C299="COTAÇÃO",VLOOKUP(D299,#REF!,3,FALSE)))),IF(C299="LABOR",VLOOKUP(D299,#REF!,6,FALSE),IF(C299="SINAPI",VLOOKUP(D299,#REF!,3,FALSE),"outro")))</f>
        <v>#REF!</v>
      </c>
      <c r="H299" s="23">
        <v>1</v>
      </c>
      <c r="I299" s="24" t="e">
        <f>IF(B299="I",IF(F299="MO",IF(C299="LABOR",ROUND(VLOOKUP(D299,#REF!,4,FALSE)/(1+#REF!),2),IF(C299="SINAPI",ROUND(VLOOKUP(D299,#REF!,5,FALSE)/(1+#REF!),2),"outro")),IF(C299="LABOR",VLOOKUP(D299,#REF!,4,FALSE),IF(C299="SINAPI",VLOOKUP(D299,#REF!,5,FALSE),IF(C299="COTAÇÃO",VLOOKUP(D299,#REF!,14,FALSE))))),IF(C299="SINAPI",IF(F299="MO",ROUND(VLOOKUP(D299,#REF!,4,FALSE)/(1+#REF!),2),VLOOKUP(D299,#REF!,4,FALSE)),"outro"))</f>
        <v>#REF!</v>
      </c>
      <c r="J299" s="24" t="e">
        <f t="shared" si="25"/>
        <v>#REF!</v>
      </c>
    </row>
    <row r="300" spans="1:12">
      <c r="A300" s="320"/>
      <c r="B300" s="13" t="s">
        <v>386</v>
      </c>
      <c r="C300" s="328" t="s">
        <v>382</v>
      </c>
      <c r="D300" s="22">
        <v>25957</v>
      </c>
      <c r="E300" s="21" t="e">
        <f>IF(B300="I",IF(C300="LABOR",VLOOKUP(D300,#REF!,2,FALSE),IF(C300="SINAPI",VLOOKUP(D300,#REF!,2,FALSE),IF(C300="COTAÇÃO",VLOOKUP(D300,#REF!,2,FALSE)))),IF(C300="LABOR",VLOOKUP(D300,#REF!,5,FALSE),IF(C300="SINAPI",VLOOKUP(D300,#REF!,2,FALSE),"outro")))</f>
        <v>#REF!</v>
      </c>
      <c r="F300" s="22" t="s">
        <v>10</v>
      </c>
      <c r="G300" s="22" t="e">
        <f>IF(B300="I",IF(C300="LABOR",VLOOKUP(D300,#REF!,3,FALSE),IF(C300="SINAPI",VLOOKUP(D300,#REF!,3,FALSE),IF(C300="COTAÇÃO",VLOOKUP(D300,#REF!,3,FALSE)))),IF(C300="LABOR",VLOOKUP(D300,#REF!,6,FALSE),IF(C300="SINAPI",VLOOKUP(D300,#REF!,3,FALSE),"outro")))</f>
        <v>#REF!</v>
      </c>
      <c r="H300" s="23">
        <v>1</v>
      </c>
      <c r="I300" s="24" t="e">
        <f>IF(B300="I",IF(F300="MO",IF(C300="LABOR",ROUND(VLOOKUP(D300,#REF!,4,FALSE)/(1+#REF!),2),IF(C300="SINAPI",ROUND(VLOOKUP(D300,#REF!,5,FALSE)/(1+#REF!),2),"outro")),IF(C300="LABOR",VLOOKUP(D300,#REF!,4,FALSE),IF(C300="SINAPI",VLOOKUP(D300,#REF!,5,FALSE),IF(C300="COTAÇÃO",VLOOKUP(D300,#REF!,14,FALSE))))),IF(C300="SINAPI",IF(F300="MO",ROUND(VLOOKUP(D300,#REF!,4,FALSE)/(1+#REF!),2),VLOOKUP(D300,#REF!,4,FALSE)),"outro"))</f>
        <v>#REF!</v>
      </c>
      <c r="J300" s="24" t="e">
        <f t="shared" si="25"/>
        <v>#REF!</v>
      </c>
    </row>
    <row r="301" spans="1:12">
      <c r="A301" s="320"/>
      <c r="B301" s="13" t="s">
        <v>386</v>
      </c>
      <c r="C301" s="328" t="s">
        <v>382</v>
      </c>
      <c r="D301" s="22">
        <v>37370</v>
      </c>
      <c r="E301" s="21" t="e">
        <f>IF(B301="I",IF(C301="LABOR",VLOOKUP(D301,#REF!,2,FALSE),IF(C301="SINAPI",VLOOKUP(D301,#REF!,2,FALSE),IF(C301="COTAÇÃO",VLOOKUP(D301,#REF!,2,FALSE)))),IF(C301="LABOR",VLOOKUP(D301,#REF!,5,FALSE),IF(C301="SINAPI",VLOOKUP(D301,#REF!,2,FALSE),"outro")))</f>
        <v>#REF!</v>
      </c>
      <c r="F301" s="328" t="s">
        <v>387</v>
      </c>
      <c r="G301" s="22" t="e">
        <f>IF(B301="I",IF(C301="LABOR",VLOOKUP(D301,#REF!,3,FALSE),IF(C301="SINAPI",VLOOKUP(D301,#REF!,3,FALSE),IF(C301="COTAÇÃO",VLOOKUP(D301,#REF!,3,FALSE)))),IF(C301="LABOR",VLOOKUP(D301,#REF!,6,FALSE),IF(C301="SINAPI",VLOOKUP(D301,#REF!,3,FALSE),"outro")))</f>
        <v>#REF!</v>
      </c>
      <c r="H301" s="23">
        <v>1</v>
      </c>
      <c r="I301" s="24" t="e">
        <f>IF(B301="I",IF(F301="MO",IF(C301="LABOR",ROUND(VLOOKUP(D301,#REF!,4,FALSE)/(1+#REF!),2),IF(C301="SINAPI",ROUND(VLOOKUP(D301,#REF!,5,FALSE)/(1+#REF!),2),"outro")),IF(C301="LABOR",VLOOKUP(D301,#REF!,4,FALSE),IF(C301="SINAPI",VLOOKUP(D301,#REF!,5,FALSE),IF(C301="COTAÇÃO",VLOOKUP(D301,#REF!,14,FALSE))))),IF(C301="SINAPI",IF(F301="MO",ROUND(VLOOKUP(D301,#REF!,4,FALSE)/(1+#REF!),2),VLOOKUP(D301,#REF!,4,FALSE)),"outro"))</f>
        <v>#REF!</v>
      </c>
      <c r="J301" s="24" t="e">
        <f t="shared" si="25"/>
        <v>#REF!</v>
      </c>
    </row>
    <row r="302" spans="1:12">
      <c r="A302" s="320"/>
      <c r="B302" s="13" t="s">
        <v>386</v>
      </c>
      <c r="C302" s="328" t="s">
        <v>382</v>
      </c>
      <c r="D302" s="22">
        <v>37371</v>
      </c>
      <c r="E302" s="21" t="e">
        <f>IF(B302="I",IF(C302="LABOR",VLOOKUP(D302,#REF!,2,FALSE),IF(C302="SINAPI",VLOOKUP(D302,#REF!,2,FALSE),IF(C302="COTAÇÃO",VLOOKUP(D302,#REF!,2,FALSE)))),IF(C302="LABOR",VLOOKUP(D302,#REF!,5,FALSE),IF(C302="SINAPI",VLOOKUP(D302,#REF!,2,FALSE),"outro")))</f>
        <v>#REF!</v>
      </c>
      <c r="F302" s="328" t="s">
        <v>387</v>
      </c>
      <c r="G302" s="22" t="e">
        <f>IF(B302="I",IF(C302="LABOR",VLOOKUP(D302,#REF!,3,FALSE),IF(C302="SINAPI",VLOOKUP(D302,#REF!,3,FALSE),IF(C302="COTAÇÃO",VLOOKUP(D302,#REF!,3,FALSE)))),IF(C302="LABOR",VLOOKUP(D302,#REF!,6,FALSE),IF(C302="SINAPI",VLOOKUP(D302,#REF!,3,FALSE),"outro")))</f>
        <v>#REF!</v>
      </c>
      <c r="H302" s="23">
        <v>1</v>
      </c>
      <c r="I302" s="24" t="e">
        <f>IF(B302="I",IF(F302="MO",IF(C302="LABOR",ROUND(VLOOKUP(D302,#REF!,4,FALSE)/(1+#REF!),2),IF(C302="SINAPI",ROUND(VLOOKUP(D302,#REF!,5,FALSE)/(1+#REF!),2),"outro")),IF(C302="LABOR",VLOOKUP(D302,#REF!,4,FALSE),IF(C302="SINAPI",VLOOKUP(D302,#REF!,5,FALSE),IF(C302="COTAÇÃO",VLOOKUP(D302,#REF!,14,FALSE))))),IF(C302="SINAPI",IF(F302="MO",ROUND(VLOOKUP(D302,#REF!,4,FALSE)/(1+#REF!),2),VLOOKUP(D302,#REF!,4,FALSE)),"outro"))</f>
        <v>#REF!</v>
      </c>
      <c r="J302" s="24" t="e">
        <f t="shared" si="25"/>
        <v>#REF!</v>
      </c>
    </row>
    <row r="303" spans="1:12">
      <c r="A303" s="320"/>
      <c r="B303" s="13" t="s">
        <v>386</v>
      </c>
      <c r="C303" s="328" t="s">
        <v>382</v>
      </c>
      <c r="D303" s="22">
        <v>37372</v>
      </c>
      <c r="E303" s="21" t="e">
        <f>IF(B303="I",IF(C303="LABOR",VLOOKUP(D303,#REF!,2,FALSE),IF(C303="SINAPI",VLOOKUP(D303,#REF!,2,FALSE),IF(C303="COTAÇÃO",VLOOKUP(D303,#REF!,2,FALSE)))),IF(C303="LABOR",VLOOKUP(D303,#REF!,5,FALSE),IF(C303="SINAPI",VLOOKUP(D303,#REF!,2,FALSE),"outro")))</f>
        <v>#REF!</v>
      </c>
      <c r="F303" s="328" t="s">
        <v>387</v>
      </c>
      <c r="G303" s="22" t="e">
        <f>IF(B303="I",IF(C303="LABOR",VLOOKUP(D303,#REF!,3,FALSE),IF(C303="SINAPI",VLOOKUP(D303,#REF!,3,FALSE),IF(C303="COTAÇÃO",VLOOKUP(D303,#REF!,3,FALSE)))),IF(C303="LABOR",VLOOKUP(D303,#REF!,6,FALSE),IF(C303="SINAPI",VLOOKUP(D303,#REF!,3,FALSE),"outro")))</f>
        <v>#REF!</v>
      </c>
      <c r="H303" s="23">
        <v>1</v>
      </c>
      <c r="I303" s="24" t="e">
        <f>IF(B303="I",IF(F303="MO",IF(C303="LABOR",ROUND(VLOOKUP(D303,#REF!,4,FALSE)/(1+#REF!),2),IF(C303="SINAPI",ROUND(VLOOKUP(D303,#REF!,5,FALSE)/(1+#REF!),2),"outro")),IF(C303="LABOR",VLOOKUP(D303,#REF!,4,FALSE),IF(C303="SINAPI",VLOOKUP(D303,#REF!,5,FALSE),IF(C303="COTAÇÃO",VLOOKUP(D303,#REF!,14,FALSE))))),IF(C303="SINAPI",IF(F303="MO",ROUND(VLOOKUP(D303,#REF!,4,FALSE)/(1+#REF!),2),VLOOKUP(D303,#REF!,4,FALSE)),"outro"))</f>
        <v>#REF!</v>
      </c>
      <c r="J303" s="24" t="e">
        <f t="shared" si="25"/>
        <v>#REF!</v>
      </c>
    </row>
    <row r="304" spans="1:12">
      <c r="A304" s="320"/>
      <c r="B304" s="13" t="s">
        <v>386</v>
      </c>
      <c r="C304" s="328" t="s">
        <v>382</v>
      </c>
      <c r="D304" s="22">
        <v>37373</v>
      </c>
      <c r="E304" s="21" t="e">
        <f>IF(B304="I",IF(C304="LABOR",VLOOKUP(D304,#REF!,2,FALSE),IF(C304="SINAPI",VLOOKUP(D304,#REF!,2,FALSE),IF(C304="COTAÇÃO",VLOOKUP(D304,#REF!,2,FALSE)))),IF(C304="LABOR",VLOOKUP(D304,#REF!,5,FALSE),IF(C304="SINAPI",VLOOKUP(D304,#REF!,2,FALSE),"outro")))</f>
        <v>#REF!</v>
      </c>
      <c r="F304" s="328" t="s">
        <v>387</v>
      </c>
      <c r="G304" s="22" t="e">
        <f>IF(B304="I",IF(C304="LABOR",VLOOKUP(D304,#REF!,3,FALSE),IF(C304="SINAPI",VLOOKUP(D304,#REF!,3,FALSE),IF(C304="COTAÇÃO",VLOOKUP(D304,#REF!,3,FALSE)))),IF(C304="LABOR",VLOOKUP(D304,#REF!,6,FALSE),IF(C304="SINAPI",VLOOKUP(D304,#REF!,3,FALSE),"outro")))</f>
        <v>#REF!</v>
      </c>
      <c r="H304" s="23">
        <v>1</v>
      </c>
      <c r="I304" s="24" t="e">
        <f>IF(B304="I",IF(F304="MO",IF(C304="LABOR",ROUND(VLOOKUP(D304,#REF!,4,FALSE)/(1+#REF!),2),IF(C304="SINAPI",ROUND(VLOOKUP(D304,#REF!,5,FALSE)/(1+#REF!),2),"outro")),IF(C304="LABOR",VLOOKUP(D304,#REF!,4,FALSE),IF(C304="SINAPI",VLOOKUP(D304,#REF!,5,FALSE),IF(C304="COTAÇÃO",VLOOKUP(D304,#REF!,14,FALSE))))),IF(C304="SINAPI",IF(F304="MO",ROUND(VLOOKUP(D304,#REF!,4,FALSE)/(1+#REF!),2),VLOOKUP(D304,#REF!,4,FALSE)),"outro"))</f>
        <v>#REF!</v>
      </c>
      <c r="J304" s="24" t="e">
        <f t="shared" si="25"/>
        <v>#REF!</v>
      </c>
    </row>
    <row r="305" spans="1:12">
      <c r="A305" s="321"/>
      <c r="B305" s="322"/>
      <c r="C305" s="4"/>
      <c r="D305" s="4"/>
      <c r="E305" s="5"/>
      <c r="F305" s="4"/>
      <c r="G305" s="5"/>
      <c r="H305" s="5"/>
      <c r="I305" s="5"/>
      <c r="J305" s="6"/>
    </row>
    <row r="306" spans="1:12" ht="25.5">
      <c r="A306" s="501" t="s">
        <v>7</v>
      </c>
      <c r="B306" s="501"/>
      <c r="C306" s="501" t="s">
        <v>8</v>
      </c>
      <c r="D306" s="501"/>
      <c r="E306" s="333" t="s">
        <v>9</v>
      </c>
      <c r="F306" s="8" t="s">
        <v>1</v>
      </c>
      <c r="G306" s="9"/>
      <c r="H306" s="10"/>
      <c r="I306" s="11"/>
      <c r="J306" s="12" t="s">
        <v>311</v>
      </c>
    </row>
    <row r="307" spans="1:12" s="1" customFormat="1" ht="17.25" customHeight="1">
      <c r="A307" s="319" t="str">
        <f>CONCATENATE($M$1,"-")</f>
        <v>MO-</v>
      </c>
      <c r="B307" s="323">
        <f>COUNTIF(B$1:B306,"&gt;0")+1</f>
        <v>29</v>
      </c>
      <c r="C307" s="13" t="s">
        <v>382</v>
      </c>
      <c r="D307" s="13">
        <v>88288</v>
      </c>
      <c r="E307" s="14" t="e">
        <f>IF(C307="LABOR",VLOOKUP(D307,#REF!,5,FALSE),IF(C307="SINAPI",VLOOKUP(D307,#REF!,2,FALSE),"outro"))</f>
        <v>#REF!</v>
      </c>
      <c r="F307" s="15" t="e">
        <f>IF(C307="LABOR",VLOOKUP(D307,#REF!,6,FALSE),IF(C307="SINAPI",VLOOKUP(D307,#REF!,3,FALSE),"outro"))</f>
        <v>#REF!</v>
      </c>
      <c r="G307" s="16"/>
      <c r="H307" s="17"/>
      <c r="I307" s="18"/>
      <c r="J307" s="332" t="e">
        <f>((SUMIF(F309:F315,"MO",J309:J315)*(1+$G$3)+(SUM(J309:J315)-SUMIF(F309:F315,"MO",J309:J315)))*(1+$H$3))</f>
        <v>#REF!</v>
      </c>
      <c r="L307" s="334"/>
    </row>
    <row r="308" spans="1:12">
      <c r="A308" s="324"/>
      <c r="B308" s="331" t="s">
        <v>0</v>
      </c>
      <c r="C308" s="19" t="s">
        <v>5</v>
      </c>
      <c r="D308" s="19" t="s">
        <v>6</v>
      </c>
      <c r="E308" s="19" t="s">
        <v>74</v>
      </c>
      <c r="F308" s="19" t="s">
        <v>0</v>
      </c>
      <c r="G308" s="20" t="s">
        <v>1</v>
      </c>
      <c r="H308" s="20" t="s">
        <v>2</v>
      </c>
      <c r="I308" s="20" t="s">
        <v>3</v>
      </c>
      <c r="J308" s="19" t="s">
        <v>4</v>
      </c>
    </row>
    <row r="309" spans="1:12">
      <c r="A309" s="320"/>
      <c r="B309" s="13" t="s">
        <v>385</v>
      </c>
      <c r="C309" s="328" t="s">
        <v>382</v>
      </c>
      <c r="D309" s="22">
        <v>88236</v>
      </c>
      <c r="E309" s="21" t="e">
        <f>IF(B309="I",IF(C309="LABOR",VLOOKUP(D309,#REF!,2,FALSE),IF(C309="SINAPI",VLOOKUP(D309,#REF!,2,FALSE),IF(C309="COTAÇÃO",VLOOKUP(D309,#REF!,2,FALSE)))),IF(C309="LABOR",VLOOKUP(D309,#REF!,5,FALSE),IF(C309="SINAPI",VLOOKUP(D309,#REF!,2,FALSE),"outro")))</f>
        <v>#REF!</v>
      </c>
      <c r="F309" s="328" t="s">
        <v>387</v>
      </c>
      <c r="G309" s="22" t="e">
        <f>IF(B309="I",IF(C309="LABOR",VLOOKUP(D309,#REF!,3,FALSE),IF(C309="SINAPI",VLOOKUP(D309,#REF!,3,FALSE),IF(C309="COTAÇÃO",VLOOKUP(D309,#REF!,3,FALSE)))),IF(C309="LABOR",VLOOKUP(D309,#REF!,6,FALSE),IF(C309="SINAPI",VLOOKUP(D309,#REF!,3,FALSE),"outro")))</f>
        <v>#REF!</v>
      </c>
      <c r="H309" s="23">
        <v>1</v>
      </c>
      <c r="I309" s="24">
        <v>0.34</v>
      </c>
      <c r="J309" s="24">
        <f t="shared" ref="J309:J315" si="26">ROUND(H309*I309,2)</f>
        <v>0.34</v>
      </c>
    </row>
    <row r="310" spans="1:12">
      <c r="A310" s="320"/>
      <c r="B310" s="13" t="s">
        <v>385</v>
      </c>
      <c r="C310" s="328" t="s">
        <v>382</v>
      </c>
      <c r="D310" s="22">
        <v>88237</v>
      </c>
      <c r="E310" s="21" t="e">
        <f>IF(B310="I",IF(C310="LABOR",VLOOKUP(D310,#REF!,2,FALSE),IF(C310="SINAPI",VLOOKUP(D310,#REF!,2,FALSE),IF(C310="COTAÇÃO",VLOOKUP(D310,#REF!,2,FALSE)))),IF(C310="LABOR",VLOOKUP(D310,#REF!,5,FALSE),IF(C310="SINAPI",VLOOKUP(D310,#REF!,2,FALSE),"outro")))</f>
        <v>#REF!</v>
      </c>
      <c r="F310" s="328" t="s">
        <v>387</v>
      </c>
      <c r="G310" s="22" t="e">
        <f>IF(B310="I",IF(C310="LABOR",VLOOKUP(D310,#REF!,3,FALSE),IF(C310="SINAPI",VLOOKUP(D310,#REF!,3,FALSE),IF(C310="COTAÇÃO",VLOOKUP(D310,#REF!,3,FALSE)))),IF(C310="LABOR",VLOOKUP(D310,#REF!,6,FALSE),IF(C310="SINAPI",VLOOKUP(D310,#REF!,3,FALSE),"outro")))</f>
        <v>#REF!</v>
      </c>
      <c r="H310" s="23">
        <v>1</v>
      </c>
      <c r="I310" s="24" t="e">
        <f>IF(B310="I",IF(F310="MO",IF(C310="LABOR",ROUND(VLOOKUP(D310,#REF!,4,FALSE)/(1+#REF!),2),IF(C310="SINAPI",ROUND(VLOOKUP(D310,#REF!,5,FALSE)/(1+#REF!),2),"outro")),IF(C310="LABOR",VLOOKUP(D310,#REF!,4,FALSE),IF(C310="SINAPI",VLOOKUP(D310,#REF!,5,FALSE),IF(C310="COTAÇÃO",VLOOKUP(D310,#REF!,14,FALSE))))),IF(C310="SINAPI",IF(F310="MO",ROUND(VLOOKUP(D310,#REF!,4,FALSE)/(1+#REF!),2),VLOOKUP(D310,#REF!,4,FALSE)),"outro"))</f>
        <v>#REF!</v>
      </c>
      <c r="J310" s="24" t="e">
        <f t="shared" si="26"/>
        <v>#REF!</v>
      </c>
    </row>
    <row r="311" spans="1:12">
      <c r="A311" s="320"/>
      <c r="B311" s="13" t="s">
        <v>386</v>
      </c>
      <c r="C311" s="328" t="s">
        <v>382</v>
      </c>
      <c r="D311" s="22">
        <v>7595</v>
      </c>
      <c r="E311" s="21" t="e">
        <f>IF(B311="I",IF(C311="LABOR",VLOOKUP(D311,#REF!,2,FALSE),IF(C311="SINAPI",VLOOKUP(D311,#REF!,2,FALSE),IF(C311="COTAÇÃO",VLOOKUP(D311,#REF!,2,FALSE)))),IF(C311="LABOR",VLOOKUP(D311,#REF!,5,FALSE),IF(C311="SINAPI",VLOOKUP(D311,#REF!,2,FALSE),"outro")))</f>
        <v>#REF!</v>
      </c>
      <c r="F311" s="22" t="s">
        <v>10</v>
      </c>
      <c r="G311" s="22" t="e">
        <f>IF(B311="I",IF(C311="LABOR",VLOOKUP(D311,#REF!,3,FALSE),IF(C311="SINAPI",VLOOKUP(D311,#REF!,3,FALSE),IF(C311="COTAÇÃO",VLOOKUP(D311,#REF!,3,FALSE)))),IF(C311="LABOR",VLOOKUP(D311,#REF!,6,FALSE),IF(C311="SINAPI",VLOOKUP(D311,#REF!,3,FALSE),"outro")))</f>
        <v>#REF!</v>
      </c>
      <c r="H311" s="23">
        <v>1</v>
      </c>
      <c r="I311" s="24" t="e">
        <f>IF(B311="I",IF(F311="MO",IF(C311="LABOR",ROUND(VLOOKUP(D311,#REF!,4,FALSE)/(1+#REF!),2),IF(C311="SINAPI",ROUND(VLOOKUP(D311,#REF!,5,FALSE)/(1+#REF!),2),"outro")),IF(C311="LABOR",VLOOKUP(D311,#REF!,4,FALSE),IF(C311="SINAPI",VLOOKUP(D311,#REF!,5,FALSE),IF(C311="COTAÇÃO",VLOOKUP(D311,#REF!,14,FALSE))))),IF(C311="SINAPI",IF(F311="MO",ROUND(VLOOKUP(D311,#REF!,4,FALSE)/(1+#REF!),2),VLOOKUP(D311,#REF!,4,FALSE)),"outro"))</f>
        <v>#REF!</v>
      </c>
      <c r="J311" s="24" t="e">
        <f t="shared" si="26"/>
        <v>#REF!</v>
      </c>
    </row>
    <row r="312" spans="1:12">
      <c r="A312" s="320"/>
      <c r="B312" s="13" t="s">
        <v>386</v>
      </c>
      <c r="C312" s="328" t="s">
        <v>382</v>
      </c>
      <c r="D312" s="22">
        <v>37370</v>
      </c>
      <c r="E312" s="21" t="e">
        <f>IF(B312="I",IF(C312="LABOR",VLOOKUP(D312,#REF!,2,FALSE),IF(C312="SINAPI",VLOOKUP(D312,#REF!,2,FALSE),IF(C312="COTAÇÃO",VLOOKUP(D312,#REF!,2,FALSE)))),IF(C312="LABOR",VLOOKUP(D312,#REF!,5,FALSE),IF(C312="SINAPI",VLOOKUP(D312,#REF!,2,FALSE),"outro")))</f>
        <v>#REF!</v>
      </c>
      <c r="F312" s="328" t="s">
        <v>387</v>
      </c>
      <c r="G312" s="22" t="e">
        <f>IF(B312="I",IF(C312="LABOR",VLOOKUP(D312,#REF!,3,FALSE),IF(C312="SINAPI",VLOOKUP(D312,#REF!,3,FALSE),IF(C312="COTAÇÃO",VLOOKUP(D312,#REF!,3,FALSE)))),IF(C312="LABOR",VLOOKUP(D312,#REF!,6,FALSE),IF(C312="SINAPI",VLOOKUP(D312,#REF!,3,FALSE),"outro")))</f>
        <v>#REF!</v>
      </c>
      <c r="H312" s="23">
        <v>1</v>
      </c>
      <c r="I312" s="24" t="e">
        <f>IF(B312="I",IF(F312="MO",IF(C312="LABOR",ROUND(VLOOKUP(D312,#REF!,4,FALSE)/(1+#REF!),2),IF(C312="SINAPI",ROUND(VLOOKUP(D312,#REF!,5,FALSE)/(1+#REF!),2),"outro")),IF(C312="LABOR",VLOOKUP(D312,#REF!,4,FALSE),IF(C312="SINAPI",VLOOKUP(D312,#REF!,5,FALSE),IF(C312="COTAÇÃO",VLOOKUP(D312,#REF!,14,FALSE))))),IF(C312="SINAPI",IF(F312="MO",ROUND(VLOOKUP(D312,#REF!,4,FALSE)/(1+#REF!),2),VLOOKUP(D312,#REF!,4,FALSE)),"outro"))</f>
        <v>#REF!</v>
      </c>
      <c r="J312" s="24" t="e">
        <f t="shared" si="26"/>
        <v>#REF!</v>
      </c>
    </row>
    <row r="313" spans="1:12">
      <c r="A313" s="320"/>
      <c r="B313" s="13" t="s">
        <v>386</v>
      </c>
      <c r="C313" s="328" t="s">
        <v>382</v>
      </c>
      <c r="D313" s="22">
        <v>37371</v>
      </c>
      <c r="E313" s="21" t="e">
        <f>IF(B313="I",IF(C313="LABOR",VLOOKUP(D313,#REF!,2,FALSE),IF(C313="SINAPI",VLOOKUP(D313,#REF!,2,FALSE),IF(C313="COTAÇÃO",VLOOKUP(D313,#REF!,2,FALSE)))),IF(C313="LABOR",VLOOKUP(D313,#REF!,5,FALSE),IF(C313="SINAPI",VLOOKUP(D313,#REF!,2,FALSE),"outro")))</f>
        <v>#REF!</v>
      </c>
      <c r="F313" s="328" t="s">
        <v>387</v>
      </c>
      <c r="G313" s="22" t="e">
        <f>IF(B313="I",IF(C313="LABOR",VLOOKUP(D313,#REF!,3,FALSE),IF(C313="SINAPI",VLOOKUP(D313,#REF!,3,FALSE),IF(C313="COTAÇÃO",VLOOKUP(D313,#REF!,3,FALSE)))),IF(C313="LABOR",VLOOKUP(D313,#REF!,6,FALSE),IF(C313="SINAPI",VLOOKUP(D313,#REF!,3,FALSE),"outro")))</f>
        <v>#REF!</v>
      </c>
      <c r="H313" s="23">
        <v>1</v>
      </c>
      <c r="I313" s="24" t="e">
        <f>IF(B313="I",IF(F313="MO",IF(C313="LABOR",ROUND(VLOOKUP(D313,#REF!,4,FALSE)/(1+#REF!),2),IF(C313="SINAPI",ROUND(VLOOKUP(D313,#REF!,5,FALSE)/(1+#REF!),2),"outro")),IF(C313="LABOR",VLOOKUP(D313,#REF!,4,FALSE),IF(C313="SINAPI",VLOOKUP(D313,#REF!,5,FALSE),IF(C313="COTAÇÃO",VLOOKUP(D313,#REF!,14,FALSE))))),IF(C313="SINAPI",IF(F313="MO",ROUND(VLOOKUP(D313,#REF!,4,FALSE)/(1+#REF!),2),VLOOKUP(D313,#REF!,4,FALSE)),"outro"))</f>
        <v>#REF!</v>
      </c>
      <c r="J313" s="24" t="e">
        <f t="shared" si="26"/>
        <v>#REF!</v>
      </c>
    </row>
    <row r="314" spans="1:12">
      <c r="A314" s="320"/>
      <c r="B314" s="13" t="s">
        <v>386</v>
      </c>
      <c r="C314" s="328" t="s">
        <v>382</v>
      </c>
      <c r="D314" s="22">
        <v>37372</v>
      </c>
      <c r="E314" s="21" t="e">
        <f>IF(B314="I",IF(C314="LABOR",VLOOKUP(D314,#REF!,2,FALSE),IF(C314="SINAPI",VLOOKUP(D314,#REF!,2,FALSE),IF(C314="COTAÇÃO",VLOOKUP(D314,#REF!,2,FALSE)))),IF(C314="LABOR",VLOOKUP(D314,#REF!,5,FALSE),IF(C314="SINAPI",VLOOKUP(D314,#REF!,2,FALSE),"outro")))</f>
        <v>#REF!</v>
      </c>
      <c r="F314" s="328" t="s">
        <v>387</v>
      </c>
      <c r="G314" s="22" t="e">
        <f>IF(B314="I",IF(C314="LABOR",VLOOKUP(D314,#REF!,3,FALSE),IF(C314="SINAPI",VLOOKUP(D314,#REF!,3,FALSE),IF(C314="COTAÇÃO",VLOOKUP(D314,#REF!,3,FALSE)))),IF(C314="LABOR",VLOOKUP(D314,#REF!,6,FALSE),IF(C314="SINAPI",VLOOKUP(D314,#REF!,3,FALSE),"outro")))</f>
        <v>#REF!</v>
      </c>
      <c r="H314" s="23">
        <v>1</v>
      </c>
      <c r="I314" s="24" t="e">
        <f>IF(B314="I",IF(F314="MO",IF(C314="LABOR",ROUND(VLOOKUP(D314,#REF!,4,FALSE)/(1+#REF!),2),IF(C314="SINAPI",ROUND(VLOOKUP(D314,#REF!,5,FALSE)/(1+#REF!),2),"outro")),IF(C314="LABOR",VLOOKUP(D314,#REF!,4,FALSE),IF(C314="SINAPI",VLOOKUP(D314,#REF!,5,FALSE),IF(C314="COTAÇÃO",VLOOKUP(D314,#REF!,14,FALSE))))),IF(C314="SINAPI",IF(F314="MO",ROUND(VLOOKUP(D314,#REF!,4,FALSE)/(1+#REF!),2),VLOOKUP(D314,#REF!,4,FALSE)),"outro"))</f>
        <v>#REF!</v>
      </c>
      <c r="J314" s="24" t="e">
        <f t="shared" si="26"/>
        <v>#REF!</v>
      </c>
    </row>
    <row r="315" spans="1:12">
      <c r="A315" s="320"/>
      <c r="B315" s="13" t="s">
        <v>386</v>
      </c>
      <c r="C315" s="328" t="s">
        <v>382</v>
      </c>
      <c r="D315" s="22">
        <v>37373</v>
      </c>
      <c r="E315" s="21" t="e">
        <f>IF(B315="I",IF(C315="LABOR",VLOOKUP(D315,#REF!,2,FALSE),IF(C315="SINAPI",VLOOKUP(D315,#REF!,2,FALSE),IF(C315="COTAÇÃO",VLOOKUP(D315,#REF!,2,FALSE)))),IF(C315="LABOR",VLOOKUP(D315,#REF!,5,FALSE),IF(C315="SINAPI",VLOOKUP(D315,#REF!,2,FALSE),"outro")))</f>
        <v>#REF!</v>
      </c>
      <c r="F315" s="328" t="s">
        <v>387</v>
      </c>
      <c r="G315" s="22" t="e">
        <f>IF(B315="I",IF(C315="LABOR",VLOOKUP(D315,#REF!,3,FALSE),IF(C315="SINAPI",VLOOKUP(D315,#REF!,3,FALSE),IF(C315="COTAÇÃO",VLOOKUP(D315,#REF!,3,FALSE)))),IF(C315="LABOR",VLOOKUP(D315,#REF!,6,FALSE),IF(C315="SINAPI",VLOOKUP(D315,#REF!,3,FALSE),"outro")))</f>
        <v>#REF!</v>
      </c>
      <c r="H315" s="23">
        <v>1</v>
      </c>
      <c r="I315" s="24" t="e">
        <f>IF(B315="I",IF(F315="MO",IF(C315="LABOR",ROUND(VLOOKUP(D315,#REF!,4,FALSE)/(1+#REF!),2),IF(C315="SINAPI",ROUND(VLOOKUP(D315,#REF!,5,FALSE)/(1+#REF!),2),"outro")),IF(C315="LABOR",VLOOKUP(D315,#REF!,4,FALSE),IF(C315="SINAPI",VLOOKUP(D315,#REF!,5,FALSE),IF(C315="COTAÇÃO",VLOOKUP(D315,#REF!,14,FALSE))))),IF(C315="SINAPI",IF(F315="MO",ROUND(VLOOKUP(D315,#REF!,4,FALSE)/(1+#REF!),2),VLOOKUP(D315,#REF!,4,FALSE)),"outro"))</f>
        <v>#REF!</v>
      </c>
      <c r="J315" s="24" t="e">
        <f t="shared" si="26"/>
        <v>#REF!</v>
      </c>
    </row>
    <row r="316" spans="1:12">
      <c r="A316" s="321"/>
      <c r="B316" s="322"/>
      <c r="C316" s="4"/>
      <c r="D316" s="4"/>
      <c r="E316" s="5"/>
      <c r="F316" s="4"/>
      <c r="G316" s="5"/>
      <c r="H316" s="5"/>
      <c r="I316" s="5"/>
      <c r="J316" s="6"/>
    </row>
    <row r="317" spans="1:12" ht="25.5">
      <c r="A317" s="501" t="s">
        <v>7</v>
      </c>
      <c r="B317" s="501"/>
      <c r="C317" s="501" t="s">
        <v>8</v>
      </c>
      <c r="D317" s="501"/>
      <c r="E317" s="333" t="s">
        <v>9</v>
      </c>
      <c r="F317" s="8" t="s">
        <v>1</v>
      </c>
      <c r="G317" s="9"/>
      <c r="H317" s="10"/>
      <c r="I317" s="11"/>
      <c r="J317" s="12" t="s">
        <v>311</v>
      </c>
    </row>
    <row r="318" spans="1:12" s="1" customFormat="1" ht="17.25" customHeight="1">
      <c r="A318" s="319" t="str">
        <f>CONCATENATE($M$1,"-")</f>
        <v>MO-</v>
      </c>
      <c r="B318" s="323">
        <f>COUNTIF(B$1:B317,"&gt;0")+1</f>
        <v>30</v>
      </c>
      <c r="C318" s="13" t="s">
        <v>382</v>
      </c>
      <c r="D318" s="13">
        <v>88308</v>
      </c>
      <c r="E318" s="14" t="e">
        <f>IF(C318="LABOR",VLOOKUP(D318,#REF!,5,FALSE),IF(C318="SINAPI",VLOOKUP(D318,#REF!,2,FALSE),"outro"))</f>
        <v>#REF!</v>
      </c>
      <c r="F318" s="15" t="e">
        <f>IF(C318="LABOR",VLOOKUP(D318,#REF!,6,FALSE),IF(C318="SINAPI",VLOOKUP(D318,#REF!,3,FALSE),"outro"))</f>
        <v>#REF!</v>
      </c>
      <c r="G318" s="16"/>
      <c r="H318" s="17"/>
      <c r="I318" s="18"/>
      <c r="J318" s="332" t="e">
        <f>((SUMIF(F320:F326,"MO",J320:J326)*(1+$G$3)+(SUM(J320:J326)-SUMIF(F320:F326,"MO",J320:J326)))*(1+$H$3))</f>
        <v>#REF!</v>
      </c>
      <c r="L318" s="334"/>
    </row>
    <row r="319" spans="1:12">
      <c r="A319" s="324"/>
      <c r="B319" s="331" t="s">
        <v>0</v>
      </c>
      <c r="C319" s="19" t="s">
        <v>5</v>
      </c>
      <c r="D319" s="19" t="s">
        <v>6</v>
      </c>
      <c r="E319" s="19" t="s">
        <v>74</v>
      </c>
      <c r="F319" s="19" t="s">
        <v>0</v>
      </c>
      <c r="G319" s="20" t="s">
        <v>1</v>
      </c>
      <c r="H319" s="20" t="s">
        <v>2</v>
      </c>
      <c r="I319" s="20" t="s">
        <v>3</v>
      </c>
      <c r="J319" s="19" t="s">
        <v>4</v>
      </c>
    </row>
    <row r="320" spans="1:12">
      <c r="A320" s="320"/>
      <c r="B320" s="13" t="s">
        <v>385</v>
      </c>
      <c r="C320" s="328" t="s">
        <v>382</v>
      </c>
      <c r="D320" s="22">
        <v>88236</v>
      </c>
      <c r="E320" s="21" t="e">
        <f>IF(B320="I",IF(C320="LABOR",VLOOKUP(D320,#REF!,2,FALSE),IF(C320="SINAPI",VLOOKUP(D320,#REF!,2,FALSE),IF(C320="COTAÇÃO",VLOOKUP(D320,#REF!,2,FALSE)))),IF(C320="LABOR",VLOOKUP(D320,#REF!,5,FALSE),IF(C320="SINAPI",VLOOKUP(D320,#REF!,2,FALSE),"outro")))</f>
        <v>#REF!</v>
      </c>
      <c r="F320" s="328" t="s">
        <v>387</v>
      </c>
      <c r="G320" s="22" t="e">
        <f>IF(B320="I",IF(C320="LABOR",VLOOKUP(D320,#REF!,3,FALSE),IF(C320="SINAPI",VLOOKUP(D320,#REF!,3,FALSE),IF(C320="COTAÇÃO",VLOOKUP(D320,#REF!,3,FALSE)))),IF(C320="LABOR",VLOOKUP(D320,#REF!,6,FALSE),IF(C320="SINAPI",VLOOKUP(D320,#REF!,3,FALSE),"outro")))</f>
        <v>#REF!</v>
      </c>
      <c r="H320" s="23">
        <v>1</v>
      </c>
      <c r="I320" s="24">
        <v>0.34</v>
      </c>
      <c r="J320" s="24">
        <f t="shared" ref="J320:J326" si="27">ROUND(H320*I320,2)</f>
        <v>0.34</v>
      </c>
    </row>
    <row r="321" spans="1:12">
      <c r="A321" s="320"/>
      <c r="B321" s="13" t="s">
        <v>385</v>
      </c>
      <c r="C321" s="328" t="s">
        <v>382</v>
      </c>
      <c r="D321" s="22">
        <v>88237</v>
      </c>
      <c r="E321" s="21" t="e">
        <f>IF(B321="I",IF(C321="LABOR",VLOOKUP(D321,#REF!,2,FALSE),IF(C321="SINAPI",VLOOKUP(D321,#REF!,2,FALSE),IF(C321="COTAÇÃO",VLOOKUP(D321,#REF!,2,FALSE)))),IF(C321="LABOR",VLOOKUP(D321,#REF!,5,FALSE),IF(C321="SINAPI",VLOOKUP(D321,#REF!,2,FALSE),"outro")))</f>
        <v>#REF!</v>
      </c>
      <c r="F321" s="328" t="s">
        <v>387</v>
      </c>
      <c r="G321" s="22" t="e">
        <f>IF(B321="I",IF(C321="LABOR",VLOOKUP(D321,#REF!,3,FALSE),IF(C321="SINAPI",VLOOKUP(D321,#REF!,3,FALSE),IF(C321="COTAÇÃO",VLOOKUP(D321,#REF!,3,FALSE)))),IF(C321="LABOR",VLOOKUP(D321,#REF!,6,FALSE),IF(C321="SINAPI",VLOOKUP(D321,#REF!,3,FALSE),"outro")))</f>
        <v>#REF!</v>
      </c>
      <c r="H321" s="23">
        <v>1</v>
      </c>
      <c r="I321" s="24" t="e">
        <f>IF(B321="I",IF(F321="MO",IF(C321="LABOR",ROUND(VLOOKUP(D321,#REF!,4,FALSE)/(1+#REF!),2),IF(C321="SINAPI",ROUND(VLOOKUP(D321,#REF!,5,FALSE)/(1+#REF!),2),"outro")),IF(C321="LABOR",VLOOKUP(D321,#REF!,4,FALSE),IF(C321="SINAPI",VLOOKUP(D321,#REF!,5,FALSE),IF(C321="COTAÇÃO",VLOOKUP(D321,#REF!,14,FALSE))))),IF(C321="SINAPI",IF(F321="MO",ROUND(VLOOKUP(D321,#REF!,4,FALSE)/(1+#REF!),2),VLOOKUP(D321,#REF!,4,FALSE)),"outro"))</f>
        <v>#REF!</v>
      </c>
      <c r="J321" s="24" t="e">
        <f t="shared" si="27"/>
        <v>#REF!</v>
      </c>
    </row>
    <row r="322" spans="1:12">
      <c r="A322" s="320"/>
      <c r="B322" s="13" t="s">
        <v>386</v>
      </c>
      <c r="C322" s="328" t="s">
        <v>382</v>
      </c>
      <c r="D322" s="22">
        <v>4751</v>
      </c>
      <c r="E322" s="21" t="e">
        <f>IF(B322="I",IF(C322="LABOR",VLOOKUP(D322,#REF!,2,FALSE),IF(C322="SINAPI",VLOOKUP(D322,#REF!,2,FALSE),IF(C322="COTAÇÃO",VLOOKUP(D322,#REF!,2,FALSE)))),IF(C322="LABOR",VLOOKUP(D322,#REF!,5,FALSE),IF(C322="SINAPI",VLOOKUP(D322,#REF!,2,FALSE),"outro")))</f>
        <v>#REF!</v>
      </c>
      <c r="F322" s="22" t="s">
        <v>10</v>
      </c>
      <c r="G322" s="22" t="e">
        <f>IF(B322="I",IF(C322="LABOR",VLOOKUP(D322,#REF!,3,FALSE),IF(C322="SINAPI",VLOOKUP(D322,#REF!,3,FALSE),IF(C322="COTAÇÃO",VLOOKUP(D322,#REF!,3,FALSE)))),IF(C322="LABOR",VLOOKUP(D322,#REF!,6,FALSE),IF(C322="SINAPI",VLOOKUP(D322,#REF!,3,FALSE),"outro")))</f>
        <v>#REF!</v>
      </c>
      <c r="H322" s="23">
        <v>1</v>
      </c>
      <c r="I322" s="24" t="e">
        <f>IF(B322="I",IF(F322="MO",IF(C322="LABOR",ROUND(VLOOKUP(D322,#REF!,4,FALSE)/(1+#REF!),2),IF(C322="SINAPI",ROUND(VLOOKUP(D322,#REF!,5,FALSE)/(1+#REF!),2),"outro")),IF(C322="LABOR",VLOOKUP(D322,#REF!,4,FALSE),IF(C322="SINAPI",VLOOKUP(D322,#REF!,5,FALSE),IF(C322="COTAÇÃO",VLOOKUP(D322,#REF!,14,FALSE))))),IF(C322="SINAPI",IF(F322="MO",ROUND(VLOOKUP(D322,#REF!,4,FALSE)/(1+#REF!),2),VLOOKUP(D322,#REF!,4,FALSE)),"outro"))</f>
        <v>#REF!</v>
      </c>
      <c r="J322" s="24" t="e">
        <f t="shared" si="27"/>
        <v>#REF!</v>
      </c>
    </row>
    <row r="323" spans="1:12">
      <c r="A323" s="320"/>
      <c r="B323" s="13" t="s">
        <v>386</v>
      </c>
      <c r="C323" s="328" t="s">
        <v>382</v>
      </c>
      <c r="D323" s="22">
        <v>37370</v>
      </c>
      <c r="E323" s="21" t="e">
        <f>IF(B323="I",IF(C323="LABOR",VLOOKUP(D323,#REF!,2,FALSE),IF(C323="SINAPI",VLOOKUP(D323,#REF!,2,FALSE),IF(C323="COTAÇÃO",VLOOKUP(D323,#REF!,2,FALSE)))),IF(C323="LABOR",VLOOKUP(D323,#REF!,5,FALSE),IF(C323="SINAPI",VLOOKUP(D323,#REF!,2,FALSE),"outro")))</f>
        <v>#REF!</v>
      </c>
      <c r="F323" s="328" t="s">
        <v>387</v>
      </c>
      <c r="G323" s="22" t="e">
        <f>IF(B323="I",IF(C323="LABOR",VLOOKUP(D323,#REF!,3,FALSE),IF(C323="SINAPI",VLOOKUP(D323,#REF!,3,FALSE),IF(C323="COTAÇÃO",VLOOKUP(D323,#REF!,3,FALSE)))),IF(C323="LABOR",VLOOKUP(D323,#REF!,6,FALSE),IF(C323="SINAPI",VLOOKUP(D323,#REF!,3,FALSE),"outro")))</f>
        <v>#REF!</v>
      </c>
      <c r="H323" s="23">
        <v>1</v>
      </c>
      <c r="I323" s="24" t="e">
        <f>IF(B323="I",IF(F323="MO",IF(C323="LABOR",ROUND(VLOOKUP(D323,#REF!,4,FALSE)/(1+#REF!),2),IF(C323="SINAPI",ROUND(VLOOKUP(D323,#REF!,5,FALSE)/(1+#REF!),2),"outro")),IF(C323="LABOR",VLOOKUP(D323,#REF!,4,FALSE),IF(C323="SINAPI",VLOOKUP(D323,#REF!,5,FALSE),IF(C323="COTAÇÃO",VLOOKUP(D323,#REF!,14,FALSE))))),IF(C323="SINAPI",IF(F323="MO",ROUND(VLOOKUP(D323,#REF!,4,FALSE)/(1+#REF!),2),VLOOKUP(D323,#REF!,4,FALSE)),"outro"))</f>
        <v>#REF!</v>
      </c>
      <c r="J323" s="24" t="e">
        <f t="shared" si="27"/>
        <v>#REF!</v>
      </c>
    </row>
    <row r="324" spans="1:12">
      <c r="A324" s="320"/>
      <c r="B324" s="13" t="s">
        <v>386</v>
      </c>
      <c r="C324" s="328" t="s">
        <v>382</v>
      </c>
      <c r="D324" s="22">
        <v>37371</v>
      </c>
      <c r="E324" s="21" t="e">
        <f>IF(B324="I",IF(C324="LABOR",VLOOKUP(D324,#REF!,2,FALSE),IF(C324="SINAPI",VLOOKUP(D324,#REF!,2,FALSE),IF(C324="COTAÇÃO",VLOOKUP(D324,#REF!,2,FALSE)))),IF(C324="LABOR",VLOOKUP(D324,#REF!,5,FALSE),IF(C324="SINAPI",VLOOKUP(D324,#REF!,2,FALSE),"outro")))</f>
        <v>#REF!</v>
      </c>
      <c r="F324" s="328" t="s">
        <v>387</v>
      </c>
      <c r="G324" s="22" t="e">
        <f>IF(B324="I",IF(C324="LABOR",VLOOKUP(D324,#REF!,3,FALSE),IF(C324="SINAPI",VLOOKUP(D324,#REF!,3,FALSE),IF(C324="COTAÇÃO",VLOOKUP(D324,#REF!,3,FALSE)))),IF(C324="LABOR",VLOOKUP(D324,#REF!,6,FALSE),IF(C324="SINAPI",VLOOKUP(D324,#REF!,3,FALSE),"outro")))</f>
        <v>#REF!</v>
      </c>
      <c r="H324" s="23">
        <v>1</v>
      </c>
      <c r="I324" s="24" t="e">
        <f>IF(B324="I",IF(F324="MO",IF(C324="LABOR",ROUND(VLOOKUP(D324,#REF!,4,FALSE)/(1+#REF!),2),IF(C324="SINAPI",ROUND(VLOOKUP(D324,#REF!,5,FALSE)/(1+#REF!),2),"outro")),IF(C324="LABOR",VLOOKUP(D324,#REF!,4,FALSE),IF(C324="SINAPI",VLOOKUP(D324,#REF!,5,FALSE),IF(C324="COTAÇÃO",VLOOKUP(D324,#REF!,14,FALSE))))),IF(C324="SINAPI",IF(F324="MO",ROUND(VLOOKUP(D324,#REF!,4,FALSE)/(1+#REF!),2),VLOOKUP(D324,#REF!,4,FALSE)),"outro"))</f>
        <v>#REF!</v>
      </c>
      <c r="J324" s="24" t="e">
        <f t="shared" si="27"/>
        <v>#REF!</v>
      </c>
    </row>
    <row r="325" spans="1:12">
      <c r="A325" s="320"/>
      <c r="B325" s="13" t="s">
        <v>386</v>
      </c>
      <c r="C325" s="328" t="s">
        <v>382</v>
      </c>
      <c r="D325" s="22">
        <v>37372</v>
      </c>
      <c r="E325" s="21" t="e">
        <f>IF(B325="I",IF(C325="LABOR",VLOOKUP(D325,#REF!,2,FALSE),IF(C325="SINAPI",VLOOKUP(D325,#REF!,2,FALSE),IF(C325="COTAÇÃO",VLOOKUP(D325,#REF!,2,FALSE)))),IF(C325="LABOR",VLOOKUP(D325,#REF!,5,FALSE),IF(C325="SINAPI",VLOOKUP(D325,#REF!,2,FALSE),"outro")))</f>
        <v>#REF!</v>
      </c>
      <c r="F325" s="328" t="s">
        <v>387</v>
      </c>
      <c r="G325" s="22" t="e">
        <f>IF(B325="I",IF(C325="LABOR",VLOOKUP(D325,#REF!,3,FALSE),IF(C325="SINAPI",VLOOKUP(D325,#REF!,3,FALSE),IF(C325="COTAÇÃO",VLOOKUP(D325,#REF!,3,FALSE)))),IF(C325="LABOR",VLOOKUP(D325,#REF!,6,FALSE),IF(C325="SINAPI",VLOOKUP(D325,#REF!,3,FALSE),"outro")))</f>
        <v>#REF!</v>
      </c>
      <c r="H325" s="23">
        <v>1</v>
      </c>
      <c r="I325" s="24" t="e">
        <f>IF(B325="I",IF(F325="MO",IF(C325="LABOR",ROUND(VLOOKUP(D325,#REF!,4,FALSE)/(1+#REF!),2),IF(C325="SINAPI",ROUND(VLOOKUP(D325,#REF!,5,FALSE)/(1+#REF!),2),"outro")),IF(C325="LABOR",VLOOKUP(D325,#REF!,4,FALSE),IF(C325="SINAPI",VLOOKUP(D325,#REF!,5,FALSE),IF(C325="COTAÇÃO",VLOOKUP(D325,#REF!,14,FALSE))))),IF(C325="SINAPI",IF(F325="MO",ROUND(VLOOKUP(D325,#REF!,4,FALSE)/(1+#REF!),2),VLOOKUP(D325,#REF!,4,FALSE)),"outro"))</f>
        <v>#REF!</v>
      </c>
      <c r="J325" s="24" t="e">
        <f t="shared" si="27"/>
        <v>#REF!</v>
      </c>
    </row>
    <row r="326" spans="1:12">
      <c r="A326" s="320"/>
      <c r="B326" s="13" t="s">
        <v>386</v>
      </c>
      <c r="C326" s="328" t="s">
        <v>382</v>
      </c>
      <c r="D326" s="22">
        <v>37373</v>
      </c>
      <c r="E326" s="21" t="e">
        <f>IF(B326="I",IF(C326="LABOR",VLOOKUP(D326,#REF!,2,FALSE),IF(C326="SINAPI",VLOOKUP(D326,#REF!,2,FALSE),IF(C326="COTAÇÃO",VLOOKUP(D326,#REF!,2,FALSE)))),IF(C326="LABOR",VLOOKUP(D326,#REF!,5,FALSE),IF(C326="SINAPI",VLOOKUP(D326,#REF!,2,FALSE),"outro")))</f>
        <v>#REF!</v>
      </c>
      <c r="F326" s="328" t="s">
        <v>387</v>
      </c>
      <c r="G326" s="22" t="e">
        <f>IF(B326="I",IF(C326="LABOR",VLOOKUP(D326,#REF!,3,FALSE),IF(C326="SINAPI",VLOOKUP(D326,#REF!,3,FALSE),IF(C326="COTAÇÃO",VLOOKUP(D326,#REF!,3,FALSE)))),IF(C326="LABOR",VLOOKUP(D326,#REF!,6,FALSE),IF(C326="SINAPI",VLOOKUP(D326,#REF!,3,FALSE),"outro")))</f>
        <v>#REF!</v>
      </c>
      <c r="H326" s="23">
        <v>1</v>
      </c>
      <c r="I326" s="24" t="e">
        <f>IF(B326="I",IF(F326="MO",IF(C326="LABOR",ROUND(VLOOKUP(D326,#REF!,4,FALSE)/(1+#REF!),2),IF(C326="SINAPI",ROUND(VLOOKUP(D326,#REF!,5,FALSE)/(1+#REF!),2),"outro")),IF(C326="LABOR",VLOOKUP(D326,#REF!,4,FALSE),IF(C326="SINAPI",VLOOKUP(D326,#REF!,5,FALSE),IF(C326="COTAÇÃO",VLOOKUP(D326,#REF!,14,FALSE))))),IF(C326="SINAPI",IF(F326="MO",ROUND(VLOOKUP(D326,#REF!,4,FALSE)/(1+#REF!),2),VLOOKUP(D326,#REF!,4,FALSE)),"outro"))</f>
        <v>#REF!</v>
      </c>
      <c r="J326" s="24" t="e">
        <f t="shared" si="27"/>
        <v>#REF!</v>
      </c>
    </row>
    <row r="327" spans="1:12">
      <c r="A327" s="321"/>
      <c r="B327" s="322"/>
      <c r="C327" s="4"/>
      <c r="D327" s="4"/>
      <c r="E327" s="5"/>
      <c r="F327" s="4"/>
      <c r="G327" s="5"/>
      <c r="H327" s="5"/>
      <c r="I327" s="5"/>
      <c r="J327" s="6"/>
    </row>
    <row r="328" spans="1:12" ht="25.5">
      <c r="A328" s="501" t="s">
        <v>7</v>
      </c>
      <c r="B328" s="501"/>
      <c r="C328" s="501" t="s">
        <v>8</v>
      </c>
      <c r="D328" s="501"/>
      <c r="E328" s="333" t="s">
        <v>9</v>
      </c>
      <c r="F328" s="8" t="s">
        <v>1</v>
      </c>
      <c r="G328" s="9"/>
      <c r="H328" s="10"/>
      <c r="I328" s="11"/>
      <c r="J328" s="12" t="s">
        <v>311</v>
      </c>
    </row>
    <row r="329" spans="1:12" s="1" customFormat="1" ht="17.25" customHeight="1">
      <c r="A329" s="319" t="str">
        <f>CONCATENATE($M$1,"-")</f>
        <v>MO-</v>
      </c>
      <c r="B329" s="323">
        <f>COUNTIF(B$1:B328,"&gt;0")+1</f>
        <v>31</v>
      </c>
      <c r="C329" s="13" t="s">
        <v>382</v>
      </c>
      <c r="D329" s="13">
        <v>88309</v>
      </c>
      <c r="E329" s="14" t="e">
        <f>IF(C329="LABOR",VLOOKUP(D329,#REF!,5,FALSE),IF(C329="SINAPI",VLOOKUP(D329,#REF!,2,FALSE),"outro"))</f>
        <v>#REF!</v>
      </c>
      <c r="F329" s="15" t="e">
        <f>IF(C329="LABOR",VLOOKUP(D329,#REF!,6,FALSE),IF(C329="SINAPI",VLOOKUP(D329,#REF!,3,FALSE),"outro"))</f>
        <v>#REF!</v>
      </c>
      <c r="G329" s="16"/>
      <c r="H329" s="17"/>
      <c r="I329" s="18"/>
      <c r="J329" s="211" t="e">
        <f>((SUMIF(F331:F337,"MO",J331:J337)*(1+$G$3)+(SUM(J331:J337)-SUMIF(F331:F337,"MO",J331:J337)))*(1+$H$3))</f>
        <v>#REF!</v>
      </c>
      <c r="L329" s="334"/>
    </row>
    <row r="330" spans="1:12">
      <c r="A330" s="324"/>
      <c r="B330" s="331" t="s">
        <v>0</v>
      </c>
      <c r="C330" s="19" t="s">
        <v>5</v>
      </c>
      <c r="D330" s="19" t="s">
        <v>6</v>
      </c>
      <c r="E330" s="19" t="s">
        <v>74</v>
      </c>
      <c r="F330" s="19" t="s">
        <v>0</v>
      </c>
      <c r="G330" s="20" t="s">
        <v>1</v>
      </c>
      <c r="H330" s="20" t="s">
        <v>2</v>
      </c>
      <c r="I330" s="20" t="s">
        <v>3</v>
      </c>
      <c r="J330" s="19" t="s">
        <v>4</v>
      </c>
    </row>
    <row r="331" spans="1:12">
      <c r="A331" s="320"/>
      <c r="B331" s="13" t="s">
        <v>385</v>
      </c>
      <c r="C331" s="328" t="s">
        <v>382</v>
      </c>
      <c r="D331" s="22">
        <v>88236</v>
      </c>
      <c r="E331" s="21" t="e">
        <f>IF(B331="I",IF(C331="LABOR",VLOOKUP(D331,#REF!,2,FALSE),IF(C331="SINAPI",VLOOKUP(D331,#REF!,2,FALSE),IF(C331="COTAÇÃO",VLOOKUP(D331,#REF!,2,FALSE)))),IF(C331="LABOR",VLOOKUP(D331,#REF!,5,FALSE),IF(C331="SINAPI",VLOOKUP(D331,#REF!,2,FALSE),"outro")))</f>
        <v>#REF!</v>
      </c>
      <c r="F331" s="328" t="s">
        <v>387</v>
      </c>
      <c r="G331" s="22" t="e">
        <f>IF(B331="I",IF(C331="LABOR",VLOOKUP(D331,#REF!,3,FALSE),IF(C331="SINAPI",VLOOKUP(D331,#REF!,3,FALSE),IF(C331="COTAÇÃO",VLOOKUP(D331,#REF!,3,FALSE)))),IF(C331="LABOR",VLOOKUP(D331,#REF!,6,FALSE),IF(C331="SINAPI",VLOOKUP(D331,#REF!,3,FALSE),"outro")))</f>
        <v>#REF!</v>
      </c>
      <c r="H331" s="23">
        <v>1</v>
      </c>
      <c r="I331" s="24">
        <v>0.34</v>
      </c>
      <c r="J331" s="24">
        <f t="shared" ref="J331:J337" si="28">ROUND(H331*I331,2)</f>
        <v>0.34</v>
      </c>
    </row>
    <row r="332" spans="1:12">
      <c r="A332" s="320"/>
      <c r="B332" s="13" t="s">
        <v>385</v>
      </c>
      <c r="C332" s="328" t="s">
        <v>382</v>
      </c>
      <c r="D332" s="22">
        <v>88237</v>
      </c>
      <c r="E332" s="21" t="e">
        <f>IF(B332="I",IF(C332="LABOR",VLOOKUP(D332,#REF!,2,FALSE),IF(C332="SINAPI",VLOOKUP(D332,#REF!,2,FALSE),IF(C332="COTAÇÃO",VLOOKUP(D332,#REF!,2,FALSE)))),IF(C332="LABOR",VLOOKUP(D332,#REF!,5,FALSE),IF(C332="SINAPI",VLOOKUP(D332,#REF!,2,FALSE),"outro")))</f>
        <v>#REF!</v>
      </c>
      <c r="F332" s="328" t="s">
        <v>387</v>
      </c>
      <c r="G332" s="22" t="e">
        <f>IF(B332="I",IF(C332="LABOR",VLOOKUP(D332,#REF!,3,FALSE),IF(C332="SINAPI",VLOOKUP(D332,#REF!,3,FALSE),IF(C332="COTAÇÃO",VLOOKUP(D332,#REF!,3,FALSE)))),IF(C332="LABOR",VLOOKUP(D332,#REF!,6,FALSE),IF(C332="SINAPI",VLOOKUP(D332,#REF!,3,FALSE),"outro")))</f>
        <v>#REF!</v>
      </c>
      <c r="H332" s="23">
        <v>1</v>
      </c>
      <c r="I332" s="24" t="e">
        <f>IF(B332="I",IF(F332="MO",IF(C332="LABOR",ROUND(VLOOKUP(D332,#REF!,4,FALSE)/(1+#REF!),2),IF(C332="SINAPI",ROUND(VLOOKUP(D332,#REF!,5,FALSE)/(1+#REF!),2),"outro")),IF(C332="LABOR",VLOOKUP(D332,#REF!,4,FALSE),IF(C332="SINAPI",VLOOKUP(D332,#REF!,5,FALSE),IF(C332="COTAÇÃO",VLOOKUP(D332,#REF!,14,FALSE))))),IF(C332="SINAPI",IF(F332="MO",ROUND(VLOOKUP(D332,#REF!,4,FALSE)/(1+#REF!),2),VLOOKUP(D332,#REF!,4,FALSE)),"outro"))</f>
        <v>#REF!</v>
      </c>
      <c r="J332" s="24" t="e">
        <f t="shared" si="28"/>
        <v>#REF!</v>
      </c>
    </row>
    <row r="333" spans="1:12">
      <c r="A333" s="320"/>
      <c r="B333" s="13" t="s">
        <v>386</v>
      </c>
      <c r="C333" s="328" t="s">
        <v>382</v>
      </c>
      <c r="D333" s="22">
        <v>4750</v>
      </c>
      <c r="E333" s="21" t="e">
        <f>IF(B333="I",IF(C333="LABOR",VLOOKUP(D333,#REF!,2,FALSE),IF(C333="SINAPI",VLOOKUP(D333,#REF!,2,FALSE),IF(C333="COTAÇÃO",VLOOKUP(D333,#REF!,2,FALSE)))),IF(C333="LABOR",VLOOKUP(D333,#REF!,5,FALSE),IF(C333="SINAPI",VLOOKUP(D333,#REF!,2,FALSE),"outro")))</f>
        <v>#REF!</v>
      </c>
      <c r="F333" s="22" t="s">
        <v>10</v>
      </c>
      <c r="G333" s="22" t="e">
        <f>IF(B333="I",IF(C333="LABOR",VLOOKUP(D333,#REF!,3,FALSE),IF(C333="SINAPI",VLOOKUP(D333,#REF!,3,FALSE),IF(C333="COTAÇÃO",VLOOKUP(D333,#REF!,3,FALSE)))),IF(C333="LABOR",VLOOKUP(D333,#REF!,6,FALSE),IF(C333="SINAPI",VLOOKUP(D333,#REF!,3,FALSE),"outro")))</f>
        <v>#REF!</v>
      </c>
      <c r="H333" s="23">
        <v>1</v>
      </c>
      <c r="I333" s="24" t="e">
        <f>IF(B333="I",IF(F333="MO",IF(C333="LABOR",ROUND(VLOOKUP(D333,#REF!,4,FALSE)/(1+#REF!),2),IF(C333="SINAPI",ROUND(VLOOKUP(D333,#REF!,5,FALSE)/(1+#REF!),2),"outro")),IF(C333="LABOR",VLOOKUP(D333,#REF!,4,FALSE),IF(C333="SINAPI",VLOOKUP(D333,#REF!,5,FALSE),IF(C333="COTAÇÃO",VLOOKUP(D333,#REF!,14,FALSE))))),IF(C333="SINAPI",IF(F333="MO",ROUND(VLOOKUP(D333,#REF!,4,FALSE)/(1+#REF!),2),VLOOKUP(D333,#REF!,4,FALSE)),"outro"))</f>
        <v>#REF!</v>
      </c>
      <c r="J333" s="24" t="e">
        <f t="shared" si="28"/>
        <v>#REF!</v>
      </c>
    </row>
    <row r="334" spans="1:12">
      <c r="A334" s="320"/>
      <c r="B334" s="13" t="s">
        <v>386</v>
      </c>
      <c r="C334" s="328" t="s">
        <v>382</v>
      </c>
      <c r="D334" s="22">
        <v>37370</v>
      </c>
      <c r="E334" s="21" t="e">
        <f>IF(B334="I",IF(C334="LABOR",VLOOKUP(D334,#REF!,2,FALSE),IF(C334="SINAPI",VLOOKUP(D334,#REF!,2,FALSE),IF(C334="COTAÇÃO",VLOOKUP(D334,#REF!,2,FALSE)))),IF(C334="LABOR",VLOOKUP(D334,#REF!,5,FALSE),IF(C334="SINAPI",VLOOKUP(D334,#REF!,2,FALSE),"outro")))</f>
        <v>#REF!</v>
      </c>
      <c r="F334" s="328" t="s">
        <v>387</v>
      </c>
      <c r="G334" s="22" t="e">
        <f>IF(B334="I",IF(C334="LABOR",VLOOKUP(D334,#REF!,3,FALSE),IF(C334="SINAPI",VLOOKUP(D334,#REF!,3,FALSE),IF(C334="COTAÇÃO",VLOOKUP(D334,#REF!,3,FALSE)))),IF(C334="LABOR",VLOOKUP(D334,#REF!,6,FALSE),IF(C334="SINAPI",VLOOKUP(D334,#REF!,3,FALSE),"outro")))</f>
        <v>#REF!</v>
      </c>
      <c r="H334" s="23">
        <v>1</v>
      </c>
      <c r="I334" s="24" t="e">
        <f>IF(B334="I",IF(F334="MO",IF(C334="LABOR",ROUND(VLOOKUP(D334,#REF!,4,FALSE)/(1+#REF!),2),IF(C334="SINAPI",ROUND(VLOOKUP(D334,#REF!,5,FALSE)/(1+#REF!),2),"outro")),IF(C334="LABOR",VLOOKUP(D334,#REF!,4,FALSE),IF(C334="SINAPI",VLOOKUP(D334,#REF!,5,FALSE),IF(C334="COTAÇÃO",VLOOKUP(D334,#REF!,14,FALSE))))),IF(C334="SINAPI",IF(F334="MO",ROUND(VLOOKUP(D334,#REF!,4,FALSE)/(1+#REF!),2),VLOOKUP(D334,#REF!,4,FALSE)),"outro"))</f>
        <v>#REF!</v>
      </c>
      <c r="J334" s="24" t="e">
        <f t="shared" si="28"/>
        <v>#REF!</v>
      </c>
    </row>
    <row r="335" spans="1:12">
      <c r="A335" s="320"/>
      <c r="B335" s="13" t="s">
        <v>386</v>
      </c>
      <c r="C335" s="328" t="s">
        <v>382</v>
      </c>
      <c r="D335" s="22">
        <v>37371</v>
      </c>
      <c r="E335" s="21" t="e">
        <f>IF(B335="I",IF(C335="LABOR",VLOOKUP(D335,#REF!,2,FALSE),IF(C335="SINAPI",VLOOKUP(D335,#REF!,2,FALSE),IF(C335="COTAÇÃO",VLOOKUP(D335,#REF!,2,FALSE)))),IF(C335="LABOR",VLOOKUP(D335,#REF!,5,FALSE),IF(C335="SINAPI",VLOOKUP(D335,#REF!,2,FALSE),"outro")))</f>
        <v>#REF!</v>
      </c>
      <c r="F335" s="328" t="s">
        <v>387</v>
      </c>
      <c r="G335" s="22" t="e">
        <f>IF(B335="I",IF(C335="LABOR",VLOOKUP(D335,#REF!,3,FALSE),IF(C335="SINAPI",VLOOKUP(D335,#REF!,3,FALSE),IF(C335="COTAÇÃO",VLOOKUP(D335,#REF!,3,FALSE)))),IF(C335="LABOR",VLOOKUP(D335,#REF!,6,FALSE),IF(C335="SINAPI",VLOOKUP(D335,#REF!,3,FALSE),"outro")))</f>
        <v>#REF!</v>
      </c>
      <c r="H335" s="23">
        <v>1</v>
      </c>
      <c r="I335" s="24" t="e">
        <f>IF(B335="I",IF(F335="MO",IF(C335="LABOR",ROUND(VLOOKUP(D335,#REF!,4,FALSE)/(1+#REF!),2),IF(C335="SINAPI",ROUND(VLOOKUP(D335,#REF!,5,FALSE)/(1+#REF!),2),"outro")),IF(C335="LABOR",VLOOKUP(D335,#REF!,4,FALSE),IF(C335="SINAPI",VLOOKUP(D335,#REF!,5,FALSE),IF(C335="COTAÇÃO",VLOOKUP(D335,#REF!,14,FALSE))))),IF(C335="SINAPI",IF(F335="MO",ROUND(VLOOKUP(D335,#REF!,4,FALSE)/(1+#REF!),2),VLOOKUP(D335,#REF!,4,FALSE)),"outro"))</f>
        <v>#REF!</v>
      </c>
      <c r="J335" s="24" t="e">
        <f t="shared" si="28"/>
        <v>#REF!</v>
      </c>
    </row>
    <row r="336" spans="1:12">
      <c r="A336" s="320"/>
      <c r="B336" s="13" t="s">
        <v>386</v>
      </c>
      <c r="C336" s="328" t="s">
        <v>382</v>
      </c>
      <c r="D336" s="22">
        <v>37372</v>
      </c>
      <c r="E336" s="21" t="e">
        <f>IF(B336="I",IF(C336="LABOR",VLOOKUP(D336,#REF!,2,FALSE),IF(C336="SINAPI",VLOOKUP(D336,#REF!,2,FALSE),IF(C336="COTAÇÃO",VLOOKUP(D336,#REF!,2,FALSE)))),IF(C336="LABOR",VLOOKUP(D336,#REF!,5,FALSE),IF(C336="SINAPI",VLOOKUP(D336,#REF!,2,FALSE),"outro")))</f>
        <v>#REF!</v>
      </c>
      <c r="F336" s="328" t="s">
        <v>387</v>
      </c>
      <c r="G336" s="22" t="e">
        <f>IF(B336="I",IF(C336="LABOR",VLOOKUP(D336,#REF!,3,FALSE),IF(C336="SINAPI",VLOOKUP(D336,#REF!,3,FALSE),IF(C336="COTAÇÃO",VLOOKUP(D336,#REF!,3,FALSE)))),IF(C336="LABOR",VLOOKUP(D336,#REF!,6,FALSE),IF(C336="SINAPI",VLOOKUP(D336,#REF!,3,FALSE),"outro")))</f>
        <v>#REF!</v>
      </c>
      <c r="H336" s="23">
        <v>1</v>
      </c>
      <c r="I336" s="24" t="e">
        <f>IF(B336="I",IF(F336="MO",IF(C336="LABOR",ROUND(VLOOKUP(D336,#REF!,4,FALSE)/(1+#REF!),2),IF(C336="SINAPI",ROUND(VLOOKUP(D336,#REF!,5,FALSE)/(1+#REF!),2),"outro")),IF(C336="LABOR",VLOOKUP(D336,#REF!,4,FALSE),IF(C336="SINAPI",VLOOKUP(D336,#REF!,5,FALSE),IF(C336="COTAÇÃO",VLOOKUP(D336,#REF!,14,FALSE))))),IF(C336="SINAPI",IF(F336="MO",ROUND(VLOOKUP(D336,#REF!,4,FALSE)/(1+#REF!),2),VLOOKUP(D336,#REF!,4,FALSE)),"outro"))</f>
        <v>#REF!</v>
      </c>
      <c r="J336" s="24" t="e">
        <f t="shared" si="28"/>
        <v>#REF!</v>
      </c>
    </row>
    <row r="337" spans="1:12">
      <c r="A337" s="320"/>
      <c r="B337" s="13" t="s">
        <v>386</v>
      </c>
      <c r="C337" s="328" t="s">
        <v>382</v>
      </c>
      <c r="D337" s="22">
        <v>37373</v>
      </c>
      <c r="E337" s="21" t="e">
        <f>IF(B337="I",IF(C337="LABOR",VLOOKUP(D337,#REF!,2,FALSE),IF(C337="SINAPI",VLOOKUP(D337,#REF!,2,FALSE),IF(C337="COTAÇÃO",VLOOKUP(D337,#REF!,2,FALSE)))),IF(C337="LABOR",VLOOKUP(D337,#REF!,5,FALSE),IF(C337="SINAPI",VLOOKUP(D337,#REF!,2,FALSE),"outro")))</f>
        <v>#REF!</v>
      </c>
      <c r="F337" s="328" t="s">
        <v>387</v>
      </c>
      <c r="G337" s="22" t="e">
        <f>IF(B337="I",IF(C337="LABOR",VLOOKUP(D337,#REF!,3,FALSE),IF(C337="SINAPI",VLOOKUP(D337,#REF!,3,FALSE),IF(C337="COTAÇÃO",VLOOKUP(D337,#REF!,3,FALSE)))),IF(C337="LABOR",VLOOKUP(D337,#REF!,6,FALSE),IF(C337="SINAPI",VLOOKUP(D337,#REF!,3,FALSE),"outro")))</f>
        <v>#REF!</v>
      </c>
      <c r="H337" s="23">
        <v>1</v>
      </c>
      <c r="I337" s="24" t="e">
        <f>IF(B337="I",IF(F337="MO",IF(C337="LABOR",ROUND(VLOOKUP(D337,#REF!,4,FALSE)/(1+#REF!),2),IF(C337="SINAPI",ROUND(VLOOKUP(D337,#REF!,5,FALSE)/(1+#REF!),2),"outro")),IF(C337="LABOR",VLOOKUP(D337,#REF!,4,FALSE),IF(C337="SINAPI",VLOOKUP(D337,#REF!,5,FALSE),IF(C337="COTAÇÃO",VLOOKUP(D337,#REF!,14,FALSE))))),IF(C337="SINAPI",IF(F337="MO",ROUND(VLOOKUP(D337,#REF!,4,FALSE)/(1+#REF!),2),VLOOKUP(D337,#REF!,4,FALSE)),"outro"))</f>
        <v>#REF!</v>
      </c>
      <c r="J337" s="24" t="e">
        <f t="shared" si="28"/>
        <v>#REF!</v>
      </c>
    </row>
    <row r="338" spans="1:12">
      <c r="A338" s="321"/>
      <c r="B338" s="322"/>
      <c r="C338" s="4"/>
      <c r="D338" s="4"/>
      <c r="E338" s="5"/>
      <c r="F338" s="4"/>
      <c r="G338" s="5"/>
      <c r="H338" s="5"/>
      <c r="I338" s="5"/>
      <c r="J338" s="6"/>
    </row>
    <row r="339" spans="1:12" ht="25.5">
      <c r="A339" s="501" t="s">
        <v>7</v>
      </c>
      <c r="B339" s="501"/>
      <c r="C339" s="501" t="s">
        <v>8</v>
      </c>
      <c r="D339" s="501"/>
      <c r="E339" s="333" t="s">
        <v>9</v>
      </c>
      <c r="F339" s="8" t="s">
        <v>1</v>
      </c>
      <c r="G339" s="9"/>
      <c r="H339" s="10"/>
      <c r="I339" s="11"/>
      <c r="J339" s="12" t="s">
        <v>311</v>
      </c>
    </row>
    <row r="340" spans="1:12" s="1" customFormat="1" ht="17.25" customHeight="1">
      <c r="A340" s="319" t="str">
        <f>CONCATENATE($M$1,"-")</f>
        <v>MO-</v>
      </c>
      <c r="B340" s="323">
        <f>COUNTIF(B$1:B339,"&gt;0")+1</f>
        <v>32</v>
      </c>
      <c r="C340" s="13" t="s">
        <v>382</v>
      </c>
      <c r="D340" s="13">
        <v>88310</v>
      </c>
      <c r="E340" s="14" t="e">
        <f>IF(C340="LABOR",VLOOKUP(D340,#REF!,5,FALSE),IF(C340="SINAPI",VLOOKUP(D340,#REF!,2,FALSE),"outro"))</f>
        <v>#REF!</v>
      </c>
      <c r="F340" s="15" t="e">
        <f>IF(C340="LABOR",VLOOKUP(D340,#REF!,6,FALSE),IF(C340="SINAPI",VLOOKUP(D340,#REF!,3,FALSE),"outro"))</f>
        <v>#REF!</v>
      </c>
      <c r="G340" s="16"/>
      <c r="H340" s="17"/>
      <c r="I340" s="18"/>
      <c r="J340" s="211" t="e">
        <f>((SUMIF(F342:F348,"MO",J342:J348)*(1+$G$3)+(SUM(J342:J348)-SUMIF(F342:F348,"MO",J342:J348)))*(1+$H$3))</f>
        <v>#REF!</v>
      </c>
      <c r="L340" s="334"/>
    </row>
    <row r="341" spans="1:12">
      <c r="A341" s="324"/>
      <c r="B341" s="331" t="s">
        <v>0</v>
      </c>
      <c r="C341" s="19" t="s">
        <v>5</v>
      </c>
      <c r="D341" s="19" t="s">
        <v>6</v>
      </c>
      <c r="E341" s="19" t="s">
        <v>74</v>
      </c>
      <c r="F341" s="19" t="s">
        <v>0</v>
      </c>
      <c r="G341" s="20" t="s">
        <v>1</v>
      </c>
      <c r="H341" s="20" t="s">
        <v>2</v>
      </c>
      <c r="I341" s="20" t="s">
        <v>3</v>
      </c>
      <c r="J341" s="19" t="s">
        <v>4</v>
      </c>
    </row>
    <row r="342" spans="1:12">
      <c r="A342" s="320"/>
      <c r="B342" s="13" t="s">
        <v>385</v>
      </c>
      <c r="C342" s="328" t="s">
        <v>382</v>
      </c>
      <c r="D342" s="22">
        <v>88236</v>
      </c>
      <c r="E342" s="21" t="e">
        <f>IF(B342="I",IF(C342="LABOR",VLOOKUP(D342,#REF!,2,FALSE),IF(C342="SINAPI",VLOOKUP(D342,#REF!,2,FALSE),IF(C342="COTAÇÃO",VLOOKUP(D342,#REF!,2,FALSE)))),IF(C342="LABOR",VLOOKUP(D342,#REF!,5,FALSE),IF(C342="SINAPI",VLOOKUP(D342,#REF!,2,FALSE),"outro")))</f>
        <v>#REF!</v>
      </c>
      <c r="F342" s="328" t="s">
        <v>387</v>
      </c>
      <c r="G342" s="22" t="e">
        <f>IF(B342="I",IF(C342="LABOR",VLOOKUP(D342,#REF!,3,FALSE),IF(C342="SINAPI",VLOOKUP(D342,#REF!,3,FALSE),IF(C342="COTAÇÃO",VLOOKUP(D342,#REF!,3,FALSE)))),IF(C342="LABOR",VLOOKUP(D342,#REF!,6,FALSE),IF(C342="SINAPI",VLOOKUP(D342,#REF!,3,FALSE),"outro")))</f>
        <v>#REF!</v>
      </c>
      <c r="H342" s="23">
        <v>1</v>
      </c>
      <c r="I342" s="24">
        <v>0.34</v>
      </c>
      <c r="J342" s="24">
        <f t="shared" ref="J342:J348" si="29">ROUND(H342*I342,2)</f>
        <v>0.34</v>
      </c>
    </row>
    <row r="343" spans="1:12">
      <c r="A343" s="320"/>
      <c r="B343" s="13" t="s">
        <v>385</v>
      </c>
      <c r="C343" s="328" t="s">
        <v>382</v>
      </c>
      <c r="D343" s="22">
        <v>88237</v>
      </c>
      <c r="E343" s="21" t="e">
        <f>IF(B343="I",IF(C343="LABOR",VLOOKUP(D343,#REF!,2,FALSE),IF(C343="SINAPI",VLOOKUP(D343,#REF!,2,FALSE),IF(C343="COTAÇÃO",VLOOKUP(D343,#REF!,2,FALSE)))),IF(C343="LABOR",VLOOKUP(D343,#REF!,5,FALSE),IF(C343="SINAPI",VLOOKUP(D343,#REF!,2,FALSE),"outro")))</f>
        <v>#REF!</v>
      </c>
      <c r="F343" s="328" t="s">
        <v>387</v>
      </c>
      <c r="G343" s="22" t="e">
        <f>IF(B343="I",IF(C343="LABOR",VLOOKUP(D343,#REF!,3,FALSE),IF(C343="SINAPI",VLOOKUP(D343,#REF!,3,FALSE),IF(C343="COTAÇÃO",VLOOKUP(D343,#REF!,3,FALSE)))),IF(C343="LABOR",VLOOKUP(D343,#REF!,6,FALSE),IF(C343="SINAPI",VLOOKUP(D343,#REF!,3,FALSE),"outro")))</f>
        <v>#REF!</v>
      </c>
      <c r="H343" s="23">
        <v>1</v>
      </c>
      <c r="I343" s="24" t="e">
        <f>IF(B343="I",IF(F343="MO",IF(C343="LABOR",ROUND(VLOOKUP(D343,#REF!,4,FALSE)/(1+#REF!),2),IF(C343="SINAPI",ROUND(VLOOKUP(D343,#REF!,5,FALSE)/(1+#REF!),2),"outro")),IF(C343="LABOR",VLOOKUP(D343,#REF!,4,FALSE),IF(C343="SINAPI",VLOOKUP(D343,#REF!,5,FALSE),IF(C343="COTAÇÃO",VLOOKUP(D343,#REF!,14,FALSE))))),IF(C343="SINAPI",IF(F343="MO",ROUND(VLOOKUP(D343,#REF!,4,FALSE)/(1+#REF!),2),VLOOKUP(D343,#REF!,4,FALSE)),"outro"))</f>
        <v>#REF!</v>
      </c>
      <c r="J343" s="24" t="e">
        <f t="shared" si="29"/>
        <v>#REF!</v>
      </c>
    </row>
    <row r="344" spans="1:12">
      <c r="A344" s="320"/>
      <c r="B344" s="13" t="s">
        <v>386</v>
      </c>
      <c r="C344" s="328" t="s">
        <v>382</v>
      </c>
      <c r="D344" s="22">
        <v>4783</v>
      </c>
      <c r="E344" s="21" t="e">
        <f>IF(B344="I",IF(C344="LABOR",VLOOKUP(D344,#REF!,2,FALSE),IF(C344="SINAPI",VLOOKUP(D344,#REF!,2,FALSE),IF(C344="COTAÇÃO",VLOOKUP(D344,#REF!,2,FALSE)))),IF(C344="LABOR",VLOOKUP(D344,#REF!,5,FALSE),IF(C344="SINAPI",VLOOKUP(D344,#REF!,2,FALSE),"outro")))</f>
        <v>#REF!</v>
      </c>
      <c r="F344" s="22" t="s">
        <v>10</v>
      </c>
      <c r="G344" s="22" t="e">
        <f>IF(B344="I",IF(C344="LABOR",VLOOKUP(D344,#REF!,3,FALSE),IF(C344="SINAPI",VLOOKUP(D344,#REF!,3,FALSE),IF(C344="COTAÇÃO",VLOOKUP(D344,#REF!,3,FALSE)))),IF(C344="LABOR",VLOOKUP(D344,#REF!,6,FALSE),IF(C344="SINAPI",VLOOKUP(D344,#REF!,3,FALSE),"outro")))</f>
        <v>#REF!</v>
      </c>
      <c r="H344" s="23">
        <v>1</v>
      </c>
      <c r="I344" s="24" t="e">
        <f>IF(B344="I",IF(F344="MO",IF(C344="LABOR",ROUND(VLOOKUP(D344,#REF!,4,FALSE)/(1+#REF!),2),IF(C344="SINAPI",ROUND(VLOOKUP(D344,#REF!,5,FALSE)/(1+#REF!),2),"outro")),IF(C344="LABOR",VLOOKUP(D344,#REF!,4,FALSE),IF(C344="SINAPI",VLOOKUP(D344,#REF!,5,FALSE),IF(C344="COTAÇÃO",VLOOKUP(D344,#REF!,14,FALSE))))),IF(C344="SINAPI",IF(F344="MO",ROUND(VLOOKUP(D344,#REF!,4,FALSE)/(1+#REF!),2),VLOOKUP(D344,#REF!,4,FALSE)),"outro"))</f>
        <v>#REF!</v>
      </c>
      <c r="J344" s="24" t="e">
        <f t="shared" si="29"/>
        <v>#REF!</v>
      </c>
    </row>
    <row r="345" spans="1:12">
      <c r="A345" s="320"/>
      <c r="B345" s="13" t="s">
        <v>386</v>
      </c>
      <c r="C345" s="328" t="s">
        <v>382</v>
      </c>
      <c r="D345" s="22">
        <v>37370</v>
      </c>
      <c r="E345" s="21" t="e">
        <f>IF(B345="I",IF(C345="LABOR",VLOOKUP(D345,#REF!,2,FALSE),IF(C345="SINAPI",VLOOKUP(D345,#REF!,2,FALSE),IF(C345="COTAÇÃO",VLOOKUP(D345,#REF!,2,FALSE)))),IF(C345="LABOR",VLOOKUP(D345,#REF!,5,FALSE),IF(C345="SINAPI",VLOOKUP(D345,#REF!,2,FALSE),"outro")))</f>
        <v>#REF!</v>
      </c>
      <c r="F345" s="328" t="s">
        <v>387</v>
      </c>
      <c r="G345" s="22" t="e">
        <f>IF(B345="I",IF(C345="LABOR",VLOOKUP(D345,#REF!,3,FALSE),IF(C345="SINAPI",VLOOKUP(D345,#REF!,3,FALSE),IF(C345="COTAÇÃO",VLOOKUP(D345,#REF!,3,FALSE)))),IF(C345="LABOR",VLOOKUP(D345,#REF!,6,FALSE),IF(C345="SINAPI",VLOOKUP(D345,#REF!,3,FALSE),"outro")))</f>
        <v>#REF!</v>
      </c>
      <c r="H345" s="23">
        <v>1</v>
      </c>
      <c r="I345" s="24" t="e">
        <f>IF(B345="I",IF(F345="MO",IF(C345="LABOR",ROUND(VLOOKUP(D345,#REF!,4,FALSE)/(1+#REF!),2),IF(C345="SINAPI",ROUND(VLOOKUP(D345,#REF!,5,FALSE)/(1+#REF!),2),"outro")),IF(C345="LABOR",VLOOKUP(D345,#REF!,4,FALSE),IF(C345="SINAPI",VLOOKUP(D345,#REF!,5,FALSE),IF(C345="COTAÇÃO",VLOOKUP(D345,#REF!,14,FALSE))))),IF(C345="SINAPI",IF(F345="MO",ROUND(VLOOKUP(D345,#REF!,4,FALSE)/(1+#REF!),2),VLOOKUP(D345,#REF!,4,FALSE)),"outro"))</f>
        <v>#REF!</v>
      </c>
      <c r="J345" s="24" t="e">
        <f t="shared" si="29"/>
        <v>#REF!</v>
      </c>
    </row>
    <row r="346" spans="1:12">
      <c r="A346" s="320"/>
      <c r="B346" s="13" t="s">
        <v>386</v>
      </c>
      <c r="C346" s="328" t="s">
        <v>382</v>
      </c>
      <c r="D346" s="22">
        <v>37371</v>
      </c>
      <c r="E346" s="21" t="e">
        <f>IF(B346="I",IF(C346="LABOR",VLOOKUP(D346,#REF!,2,FALSE),IF(C346="SINAPI",VLOOKUP(D346,#REF!,2,FALSE),IF(C346="COTAÇÃO",VLOOKUP(D346,#REF!,2,FALSE)))),IF(C346="LABOR",VLOOKUP(D346,#REF!,5,FALSE),IF(C346="SINAPI",VLOOKUP(D346,#REF!,2,FALSE),"outro")))</f>
        <v>#REF!</v>
      </c>
      <c r="F346" s="328" t="s">
        <v>387</v>
      </c>
      <c r="G346" s="22" t="e">
        <f>IF(B346="I",IF(C346="LABOR",VLOOKUP(D346,#REF!,3,FALSE),IF(C346="SINAPI",VLOOKUP(D346,#REF!,3,FALSE),IF(C346="COTAÇÃO",VLOOKUP(D346,#REF!,3,FALSE)))),IF(C346="LABOR",VLOOKUP(D346,#REF!,6,FALSE),IF(C346="SINAPI",VLOOKUP(D346,#REF!,3,FALSE),"outro")))</f>
        <v>#REF!</v>
      </c>
      <c r="H346" s="23">
        <v>1</v>
      </c>
      <c r="I346" s="24" t="e">
        <f>IF(B346="I",IF(F346="MO",IF(C346="LABOR",ROUND(VLOOKUP(D346,#REF!,4,FALSE)/(1+#REF!),2),IF(C346="SINAPI",ROUND(VLOOKUP(D346,#REF!,5,FALSE)/(1+#REF!),2),"outro")),IF(C346="LABOR",VLOOKUP(D346,#REF!,4,FALSE),IF(C346="SINAPI",VLOOKUP(D346,#REF!,5,FALSE),IF(C346="COTAÇÃO",VLOOKUP(D346,#REF!,14,FALSE))))),IF(C346="SINAPI",IF(F346="MO",ROUND(VLOOKUP(D346,#REF!,4,FALSE)/(1+#REF!),2),VLOOKUP(D346,#REF!,4,FALSE)),"outro"))</f>
        <v>#REF!</v>
      </c>
      <c r="J346" s="24" t="e">
        <f t="shared" si="29"/>
        <v>#REF!</v>
      </c>
    </row>
    <row r="347" spans="1:12">
      <c r="A347" s="320"/>
      <c r="B347" s="13" t="s">
        <v>386</v>
      </c>
      <c r="C347" s="328" t="s">
        <v>382</v>
      </c>
      <c r="D347" s="22">
        <v>37372</v>
      </c>
      <c r="E347" s="21" t="e">
        <f>IF(B347="I",IF(C347="LABOR",VLOOKUP(D347,#REF!,2,FALSE),IF(C347="SINAPI",VLOOKUP(D347,#REF!,2,FALSE),IF(C347="COTAÇÃO",VLOOKUP(D347,#REF!,2,FALSE)))),IF(C347="LABOR",VLOOKUP(D347,#REF!,5,FALSE),IF(C347="SINAPI",VLOOKUP(D347,#REF!,2,FALSE),"outro")))</f>
        <v>#REF!</v>
      </c>
      <c r="F347" s="328" t="s">
        <v>387</v>
      </c>
      <c r="G347" s="22" t="e">
        <f>IF(B347="I",IF(C347="LABOR",VLOOKUP(D347,#REF!,3,FALSE),IF(C347="SINAPI",VLOOKUP(D347,#REF!,3,FALSE),IF(C347="COTAÇÃO",VLOOKUP(D347,#REF!,3,FALSE)))),IF(C347="LABOR",VLOOKUP(D347,#REF!,6,FALSE),IF(C347="SINAPI",VLOOKUP(D347,#REF!,3,FALSE),"outro")))</f>
        <v>#REF!</v>
      </c>
      <c r="H347" s="23">
        <v>1</v>
      </c>
      <c r="I347" s="24" t="e">
        <f>IF(B347="I",IF(F347="MO",IF(C347="LABOR",ROUND(VLOOKUP(D347,#REF!,4,FALSE)/(1+#REF!),2),IF(C347="SINAPI",ROUND(VLOOKUP(D347,#REF!,5,FALSE)/(1+#REF!),2),"outro")),IF(C347="LABOR",VLOOKUP(D347,#REF!,4,FALSE),IF(C347="SINAPI",VLOOKUP(D347,#REF!,5,FALSE),IF(C347="COTAÇÃO",VLOOKUP(D347,#REF!,14,FALSE))))),IF(C347="SINAPI",IF(F347="MO",ROUND(VLOOKUP(D347,#REF!,4,FALSE)/(1+#REF!),2),VLOOKUP(D347,#REF!,4,FALSE)),"outro"))</f>
        <v>#REF!</v>
      </c>
      <c r="J347" s="24" t="e">
        <f t="shared" si="29"/>
        <v>#REF!</v>
      </c>
    </row>
    <row r="348" spans="1:12">
      <c r="A348" s="320"/>
      <c r="B348" s="13" t="s">
        <v>386</v>
      </c>
      <c r="C348" s="328" t="s">
        <v>382</v>
      </c>
      <c r="D348" s="22">
        <v>37373</v>
      </c>
      <c r="E348" s="21" t="e">
        <f>IF(B348="I",IF(C348="LABOR",VLOOKUP(D348,#REF!,2,FALSE),IF(C348="SINAPI",VLOOKUP(D348,#REF!,2,FALSE),IF(C348="COTAÇÃO",VLOOKUP(D348,#REF!,2,FALSE)))),IF(C348="LABOR",VLOOKUP(D348,#REF!,5,FALSE),IF(C348="SINAPI",VLOOKUP(D348,#REF!,2,FALSE),"outro")))</f>
        <v>#REF!</v>
      </c>
      <c r="F348" s="328" t="s">
        <v>387</v>
      </c>
      <c r="G348" s="22" t="e">
        <f>IF(B348="I",IF(C348="LABOR",VLOOKUP(D348,#REF!,3,FALSE),IF(C348="SINAPI",VLOOKUP(D348,#REF!,3,FALSE),IF(C348="COTAÇÃO",VLOOKUP(D348,#REF!,3,FALSE)))),IF(C348="LABOR",VLOOKUP(D348,#REF!,6,FALSE),IF(C348="SINAPI",VLOOKUP(D348,#REF!,3,FALSE),"outro")))</f>
        <v>#REF!</v>
      </c>
      <c r="H348" s="23">
        <v>1</v>
      </c>
      <c r="I348" s="24" t="e">
        <f>IF(B348="I",IF(F348="MO",IF(C348="LABOR",ROUND(VLOOKUP(D348,#REF!,4,FALSE)/(1+#REF!),2),IF(C348="SINAPI",ROUND(VLOOKUP(D348,#REF!,5,FALSE)/(1+#REF!),2),"outro")),IF(C348="LABOR",VLOOKUP(D348,#REF!,4,FALSE),IF(C348="SINAPI",VLOOKUP(D348,#REF!,5,FALSE),IF(C348="COTAÇÃO",VLOOKUP(D348,#REF!,14,FALSE))))),IF(C348="SINAPI",IF(F348="MO",ROUND(VLOOKUP(D348,#REF!,4,FALSE)/(1+#REF!),2),VLOOKUP(D348,#REF!,4,FALSE)),"outro"))</f>
        <v>#REF!</v>
      </c>
      <c r="J348" s="24" t="e">
        <f t="shared" si="29"/>
        <v>#REF!</v>
      </c>
    </row>
    <row r="349" spans="1:12">
      <c r="A349" s="321"/>
      <c r="B349" s="322"/>
      <c r="C349" s="4"/>
      <c r="D349" s="4"/>
      <c r="E349" s="5"/>
      <c r="F349" s="4"/>
      <c r="G349" s="5"/>
      <c r="H349" s="5"/>
      <c r="I349" s="5"/>
      <c r="J349" s="6"/>
    </row>
    <row r="350" spans="1:12" ht="25.5">
      <c r="A350" s="501" t="s">
        <v>7</v>
      </c>
      <c r="B350" s="501"/>
      <c r="C350" s="501" t="s">
        <v>8</v>
      </c>
      <c r="D350" s="501"/>
      <c r="E350" s="333" t="s">
        <v>9</v>
      </c>
      <c r="F350" s="8" t="s">
        <v>1</v>
      </c>
      <c r="G350" s="9"/>
      <c r="H350" s="10"/>
      <c r="I350" s="11"/>
      <c r="J350" s="12" t="s">
        <v>311</v>
      </c>
    </row>
    <row r="351" spans="1:12" s="1" customFormat="1" ht="17.25" customHeight="1">
      <c r="A351" s="319" t="str">
        <f>CONCATENATE($M$1,"-")</f>
        <v>MO-</v>
      </c>
      <c r="B351" s="323">
        <f>COUNTIF(B$1:B350,"&gt;0")+1</f>
        <v>33</v>
      </c>
      <c r="C351" s="13" t="s">
        <v>382</v>
      </c>
      <c r="D351" s="13">
        <v>88311</v>
      </c>
      <c r="E351" s="14" t="e">
        <f>IF(C351="LABOR",VLOOKUP(D351,#REF!,5,FALSE),IF(C351="SINAPI",VLOOKUP(D351,#REF!,2,FALSE),"outro"))</f>
        <v>#REF!</v>
      </c>
      <c r="F351" s="15" t="e">
        <f>IF(C351="LABOR",VLOOKUP(D351,#REF!,6,FALSE),IF(C351="SINAPI",VLOOKUP(D351,#REF!,3,FALSE),"outro"))</f>
        <v>#REF!</v>
      </c>
      <c r="G351" s="16"/>
      <c r="H351" s="17"/>
      <c r="I351" s="18"/>
      <c r="J351" s="211" t="e">
        <f>((SUMIF(F353:F359,"MO",J353:J359)*(1+$G$3)+(SUM(J353:J359)-SUMIF(F353:F359,"MO",J353:J359)))*(1+$H$3))</f>
        <v>#REF!</v>
      </c>
      <c r="L351" s="334"/>
    </row>
    <row r="352" spans="1:12">
      <c r="A352" s="324"/>
      <c r="B352" s="331" t="s">
        <v>0</v>
      </c>
      <c r="C352" s="19" t="s">
        <v>5</v>
      </c>
      <c r="D352" s="19" t="s">
        <v>6</v>
      </c>
      <c r="E352" s="19" t="s">
        <v>74</v>
      </c>
      <c r="F352" s="19" t="s">
        <v>0</v>
      </c>
      <c r="G352" s="20" t="s">
        <v>1</v>
      </c>
      <c r="H352" s="20" t="s">
        <v>2</v>
      </c>
      <c r="I352" s="20" t="s">
        <v>3</v>
      </c>
      <c r="J352" s="19" t="s">
        <v>4</v>
      </c>
    </row>
    <row r="353" spans="1:12">
      <c r="A353" s="320"/>
      <c r="B353" s="13" t="s">
        <v>385</v>
      </c>
      <c r="C353" s="328" t="s">
        <v>382</v>
      </c>
      <c r="D353" s="22">
        <v>88236</v>
      </c>
      <c r="E353" s="21" t="e">
        <f>IF(B353="I",IF(C353="LABOR",VLOOKUP(D353,#REF!,2,FALSE),IF(C353="SINAPI",VLOOKUP(D353,#REF!,2,FALSE),IF(C353="COTAÇÃO",VLOOKUP(D353,#REF!,2,FALSE)))),IF(C353="LABOR",VLOOKUP(D353,#REF!,5,FALSE),IF(C353="SINAPI",VLOOKUP(D353,#REF!,2,FALSE),"outro")))</f>
        <v>#REF!</v>
      </c>
      <c r="F353" s="328" t="s">
        <v>387</v>
      </c>
      <c r="G353" s="22" t="e">
        <f>IF(B353="I",IF(C353="LABOR",VLOOKUP(D353,#REF!,3,FALSE),IF(C353="SINAPI",VLOOKUP(D353,#REF!,3,FALSE),IF(C353="COTAÇÃO",VLOOKUP(D353,#REF!,3,FALSE)))),IF(C353="LABOR",VLOOKUP(D353,#REF!,6,FALSE),IF(C353="SINAPI",VLOOKUP(D353,#REF!,3,FALSE),"outro")))</f>
        <v>#REF!</v>
      </c>
      <c r="H353" s="23">
        <v>1</v>
      </c>
      <c r="I353" s="24">
        <v>0.34</v>
      </c>
      <c r="J353" s="24">
        <f t="shared" ref="J353:J359" si="30">ROUND(H353*I353,2)</f>
        <v>0.34</v>
      </c>
    </row>
    <row r="354" spans="1:12">
      <c r="A354" s="320"/>
      <c r="B354" s="13" t="s">
        <v>385</v>
      </c>
      <c r="C354" s="328" t="s">
        <v>382</v>
      </c>
      <c r="D354" s="22">
        <v>88237</v>
      </c>
      <c r="E354" s="21" t="e">
        <f>IF(B354="I",IF(C354="LABOR",VLOOKUP(D354,#REF!,2,FALSE),IF(C354="SINAPI",VLOOKUP(D354,#REF!,2,FALSE),IF(C354="COTAÇÃO",VLOOKUP(D354,#REF!,2,FALSE)))),IF(C354="LABOR",VLOOKUP(D354,#REF!,5,FALSE),IF(C354="SINAPI",VLOOKUP(D354,#REF!,2,FALSE),"outro")))</f>
        <v>#REF!</v>
      </c>
      <c r="F354" s="328" t="s">
        <v>387</v>
      </c>
      <c r="G354" s="22" t="e">
        <f>IF(B354="I",IF(C354="LABOR",VLOOKUP(D354,#REF!,3,FALSE),IF(C354="SINAPI",VLOOKUP(D354,#REF!,3,FALSE),IF(C354="COTAÇÃO",VLOOKUP(D354,#REF!,3,FALSE)))),IF(C354="LABOR",VLOOKUP(D354,#REF!,6,FALSE),IF(C354="SINAPI",VLOOKUP(D354,#REF!,3,FALSE),"outro")))</f>
        <v>#REF!</v>
      </c>
      <c r="H354" s="23">
        <v>1</v>
      </c>
      <c r="I354" s="24" t="e">
        <f>IF(B354="I",IF(F354="MO",IF(C354="LABOR",ROUND(VLOOKUP(D354,#REF!,4,FALSE)/(1+#REF!),2),IF(C354="SINAPI",ROUND(VLOOKUP(D354,#REF!,5,FALSE)/(1+#REF!),2),"outro")),IF(C354="LABOR",VLOOKUP(D354,#REF!,4,FALSE),IF(C354="SINAPI",VLOOKUP(D354,#REF!,5,FALSE),IF(C354="COTAÇÃO",VLOOKUP(D354,#REF!,14,FALSE))))),IF(C354="SINAPI",IF(F354="MO",ROUND(VLOOKUP(D354,#REF!,4,FALSE)/(1+#REF!),2),VLOOKUP(D354,#REF!,4,FALSE)),"outro"))</f>
        <v>#REF!</v>
      </c>
      <c r="J354" s="24" t="e">
        <f t="shared" si="30"/>
        <v>#REF!</v>
      </c>
    </row>
    <row r="355" spans="1:12">
      <c r="A355" s="320"/>
      <c r="B355" s="13" t="s">
        <v>386</v>
      </c>
      <c r="C355" s="328" t="s">
        <v>382</v>
      </c>
      <c r="D355" s="22">
        <v>12874</v>
      </c>
      <c r="E355" s="21" t="e">
        <f>IF(B355="I",IF(C355="LABOR",VLOOKUP(D355,#REF!,2,FALSE),IF(C355="SINAPI",VLOOKUP(D355,#REF!,2,FALSE),IF(C355="COTAÇÃO",VLOOKUP(D355,#REF!,2,FALSE)))),IF(C355="LABOR",VLOOKUP(D355,#REF!,5,FALSE),IF(C355="SINAPI",VLOOKUP(D355,#REF!,2,FALSE),"outro")))</f>
        <v>#REF!</v>
      </c>
      <c r="F355" s="22" t="s">
        <v>10</v>
      </c>
      <c r="G355" s="22" t="e">
        <f>IF(B355="I",IF(C355="LABOR",VLOOKUP(D355,#REF!,3,FALSE),IF(C355="SINAPI",VLOOKUP(D355,#REF!,3,FALSE),IF(C355="COTAÇÃO",VLOOKUP(D355,#REF!,3,FALSE)))),IF(C355="LABOR",VLOOKUP(D355,#REF!,6,FALSE),IF(C355="SINAPI",VLOOKUP(D355,#REF!,3,FALSE),"outro")))</f>
        <v>#REF!</v>
      </c>
      <c r="H355" s="23">
        <v>1</v>
      </c>
      <c r="I355" s="24" t="e">
        <f>IF(B355="I",IF(F355="MO",IF(C355="LABOR",ROUND(VLOOKUP(D355,#REF!,4,FALSE)/(1+#REF!),2),IF(C355="SINAPI",ROUND(VLOOKUP(D355,#REF!,5,FALSE)/(1+#REF!),2),"outro")),IF(C355="LABOR",VLOOKUP(D355,#REF!,4,FALSE),IF(C355="SINAPI",VLOOKUP(D355,#REF!,5,FALSE),IF(C355="COTAÇÃO",VLOOKUP(D355,#REF!,14,FALSE))))),IF(C355="SINAPI",IF(F355="MO",ROUND(VLOOKUP(D355,#REF!,4,FALSE)/(1+#REF!),2),VLOOKUP(D355,#REF!,4,FALSE)),"outro"))</f>
        <v>#REF!</v>
      </c>
      <c r="J355" s="24" t="e">
        <f t="shared" si="30"/>
        <v>#REF!</v>
      </c>
    </row>
    <row r="356" spans="1:12">
      <c r="A356" s="320"/>
      <c r="B356" s="13" t="s">
        <v>386</v>
      </c>
      <c r="C356" s="328" t="s">
        <v>382</v>
      </c>
      <c r="D356" s="22">
        <v>37370</v>
      </c>
      <c r="E356" s="21" t="e">
        <f>IF(B356="I",IF(C356="LABOR",VLOOKUP(D356,#REF!,2,FALSE),IF(C356="SINAPI",VLOOKUP(D356,#REF!,2,FALSE),IF(C356="COTAÇÃO",VLOOKUP(D356,#REF!,2,FALSE)))),IF(C356="LABOR",VLOOKUP(D356,#REF!,5,FALSE),IF(C356="SINAPI",VLOOKUP(D356,#REF!,2,FALSE),"outro")))</f>
        <v>#REF!</v>
      </c>
      <c r="F356" s="328" t="s">
        <v>387</v>
      </c>
      <c r="G356" s="22" t="e">
        <f>IF(B356="I",IF(C356="LABOR",VLOOKUP(D356,#REF!,3,FALSE),IF(C356="SINAPI",VLOOKUP(D356,#REF!,3,FALSE),IF(C356="COTAÇÃO",VLOOKUP(D356,#REF!,3,FALSE)))),IF(C356="LABOR",VLOOKUP(D356,#REF!,6,FALSE),IF(C356="SINAPI",VLOOKUP(D356,#REF!,3,FALSE),"outro")))</f>
        <v>#REF!</v>
      </c>
      <c r="H356" s="23">
        <v>1</v>
      </c>
      <c r="I356" s="24" t="e">
        <f>IF(B356="I",IF(F356="MO",IF(C356="LABOR",ROUND(VLOOKUP(D356,#REF!,4,FALSE)/(1+#REF!),2),IF(C356="SINAPI",ROUND(VLOOKUP(D356,#REF!,5,FALSE)/(1+#REF!),2),"outro")),IF(C356="LABOR",VLOOKUP(D356,#REF!,4,FALSE),IF(C356="SINAPI",VLOOKUP(D356,#REF!,5,FALSE),IF(C356="COTAÇÃO",VLOOKUP(D356,#REF!,14,FALSE))))),IF(C356="SINAPI",IF(F356="MO",ROUND(VLOOKUP(D356,#REF!,4,FALSE)/(1+#REF!),2),VLOOKUP(D356,#REF!,4,FALSE)),"outro"))</f>
        <v>#REF!</v>
      </c>
      <c r="J356" s="24" t="e">
        <f t="shared" si="30"/>
        <v>#REF!</v>
      </c>
    </row>
    <row r="357" spans="1:12">
      <c r="A357" s="320"/>
      <c r="B357" s="13" t="s">
        <v>386</v>
      </c>
      <c r="C357" s="328" t="s">
        <v>382</v>
      </c>
      <c r="D357" s="22">
        <v>37371</v>
      </c>
      <c r="E357" s="21" t="e">
        <f>IF(B357="I",IF(C357="LABOR",VLOOKUP(D357,#REF!,2,FALSE),IF(C357="SINAPI",VLOOKUP(D357,#REF!,2,FALSE),IF(C357="COTAÇÃO",VLOOKUP(D357,#REF!,2,FALSE)))),IF(C357="LABOR",VLOOKUP(D357,#REF!,5,FALSE),IF(C357="SINAPI",VLOOKUP(D357,#REF!,2,FALSE),"outro")))</f>
        <v>#REF!</v>
      </c>
      <c r="F357" s="328" t="s">
        <v>387</v>
      </c>
      <c r="G357" s="22" t="e">
        <f>IF(B357="I",IF(C357="LABOR",VLOOKUP(D357,#REF!,3,FALSE),IF(C357="SINAPI",VLOOKUP(D357,#REF!,3,FALSE),IF(C357="COTAÇÃO",VLOOKUP(D357,#REF!,3,FALSE)))),IF(C357="LABOR",VLOOKUP(D357,#REF!,6,FALSE),IF(C357="SINAPI",VLOOKUP(D357,#REF!,3,FALSE),"outro")))</f>
        <v>#REF!</v>
      </c>
      <c r="H357" s="23">
        <v>1</v>
      </c>
      <c r="I357" s="24" t="e">
        <f>IF(B357="I",IF(F357="MO",IF(C357="LABOR",ROUND(VLOOKUP(D357,#REF!,4,FALSE)/(1+#REF!),2),IF(C357="SINAPI",ROUND(VLOOKUP(D357,#REF!,5,FALSE)/(1+#REF!),2),"outro")),IF(C357="LABOR",VLOOKUP(D357,#REF!,4,FALSE),IF(C357="SINAPI",VLOOKUP(D357,#REF!,5,FALSE),IF(C357="COTAÇÃO",VLOOKUP(D357,#REF!,14,FALSE))))),IF(C357="SINAPI",IF(F357="MO",ROUND(VLOOKUP(D357,#REF!,4,FALSE)/(1+#REF!),2),VLOOKUP(D357,#REF!,4,FALSE)),"outro"))</f>
        <v>#REF!</v>
      </c>
      <c r="J357" s="24" t="e">
        <f t="shared" si="30"/>
        <v>#REF!</v>
      </c>
    </row>
    <row r="358" spans="1:12">
      <c r="A358" s="320"/>
      <c r="B358" s="13" t="s">
        <v>386</v>
      </c>
      <c r="C358" s="328" t="s">
        <v>382</v>
      </c>
      <c r="D358" s="22">
        <v>37372</v>
      </c>
      <c r="E358" s="21" t="e">
        <f>IF(B358="I",IF(C358="LABOR",VLOOKUP(D358,#REF!,2,FALSE),IF(C358="SINAPI",VLOOKUP(D358,#REF!,2,FALSE),IF(C358="COTAÇÃO",VLOOKUP(D358,#REF!,2,FALSE)))),IF(C358="LABOR",VLOOKUP(D358,#REF!,5,FALSE),IF(C358="SINAPI",VLOOKUP(D358,#REF!,2,FALSE),"outro")))</f>
        <v>#REF!</v>
      </c>
      <c r="F358" s="328" t="s">
        <v>387</v>
      </c>
      <c r="G358" s="22" t="e">
        <f>IF(B358="I",IF(C358="LABOR",VLOOKUP(D358,#REF!,3,FALSE),IF(C358="SINAPI",VLOOKUP(D358,#REF!,3,FALSE),IF(C358="COTAÇÃO",VLOOKUP(D358,#REF!,3,FALSE)))),IF(C358="LABOR",VLOOKUP(D358,#REF!,6,FALSE),IF(C358="SINAPI",VLOOKUP(D358,#REF!,3,FALSE),"outro")))</f>
        <v>#REF!</v>
      </c>
      <c r="H358" s="23">
        <v>1</v>
      </c>
      <c r="I358" s="24" t="e">
        <f>IF(B358="I",IF(F358="MO",IF(C358="LABOR",ROUND(VLOOKUP(D358,#REF!,4,FALSE)/(1+#REF!),2),IF(C358="SINAPI",ROUND(VLOOKUP(D358,#REF!,5,FALSE)/(1+#REF!),2),"outro")),IF(C358="LABOR",VLOOKUP(D358,#REF!,4,FALSE),IF(C358="SINAPI",VLOOKUP(D358,#REF!,5,FALSE),IF(C358="COTAÇÃO",VLOOKUP(D358,#REF!,14,FALSE))))),IF(C358="SINAPI",IF(F358="MO",ROUND(VLOOKUP(D358,#REF!,4,FALSE)/(1+#REF!),2),VLOOKUP(D358,#REF!,4,FALSE)),"outro"))</f>
        <v>#REF!</v>
      </c>
      <c r="J358" s="24" t="e">
        <f t="shared" si="30"/>
        <v>#REF!</v>
      </c>
    </row>
    <row r="359" spans="1:12">
      <c r="A359" s="320"/>
      <c r="B359" s="13" t="s">
        <v>386</v>
      </c>
      <c r="C359" s="328" t="s">
        <v>382</v>
      </c>
      <c r="D359" s="22">
        <v>37373</v>
      </c>
      <c r="E359" s="21" t="e">
        <f>IF(B359="I",IF(C359="LABOR",VLOOKUP(D359,#REF!,2,FALSE),IF(C359="SINAPI",VLOOKUP(D359,#REF!,2,FALSE),IF(C359="COTAÇÃO",VLOOKUP(D359,#REF!,2,FALSE)))),IF(C359="LABOR",VLOOKUP(D359,#REF!,5,FALSE),IF(C359="SINAPI",VLOOKUP(D359,#REF!,2,FALSE),"outro")))</f>
        <v>#REF!</v>
      </c>
      <c r="F359" s="328" t="s">
        <v>387</v>
      </c>
      <c r="G359" s="22" t="e">
        <f>IF(B359="I",IF(C359="LABOR",VLOOKUP(D359,#REF!,3,FALSE),IF(C359="SINAPI",VLOOKUP(D359,#REF!,3,FALSE),IF(C359="COTAÇÃO",VLOOKUP(D359,#REF!,3,FALSE)))),IF(C359="LABOR",VLOOKUP(D359,#REF!,6,FALSE),IF(C359="SINAPI",VLOOKUP(D359,#REF!,3,FALSE),"outro")))</f>
        <v>#REF!</v>
      </c>
      <c r="H359" s="23">
        <v>1</v>
      </c>
      <c r="I359" s="24" t="e">
        <f>IF(B359="I",IF(F359="MO",IF(C359="LABOR",ROUND(VLOOKUP(D359,#REF!,4,FALSE)/(1+#REF!),2),IF(C359="SINAPI",ROUND(VLOOKUP(D359,#REF!,5,FALSE)/(1+#REF!),2),"outro")),IF(C359="LABOR",VLOOKUP(D359,#REF!,4,FALSE),IF(C359="SINAPI",VLOOKUP(D359,#REF!,5,FALSE),IF(C359="COTAÇÃO",VLOOKUP(D359,#REF!,14,FALSE))))),IF(C359="SINAPI",IF(F359="MO",ROUND(VLOOKUP(D359,#REF!,4,FALSE)/(1+#REF!),2),VLOOKUP(D359,#REF!,4,FALSE)),"outro"))</f>
        <v>#REF!</v>
      </c>
      <c r="J359" s="24" t="e">
        <f t="shared" si="30"/>
        <v>#REF!</v>
      </c>
    </row>
    <row r="360" spans="1:12">
      <c r="A360" s="321"/>
      <c r="B360" s="322"/>
      <c r="C360" s="4"/>
      <c r="D360" s="4"/>
      <c r="E360" s="5"/>
      <c r="F360" s="4"/>
      <c r="G360" s="5"/>
      <c r="H360" s="5"/>
      <c r="I360" s="5"/>
      <c r="J360" s="6"/>
    </row>
    <row r="361" spans="1:12" ht="25.5">
      <c r="A361" s="501" t="s">
        <v>7</v>
      </c>
      <c r="B361" s="501"/>
      <c r="C361" s="501" t="s">
        <v>8</v>
      </c>
      <c r="D361" s="501"/>
      <c r="E361" s="333" t="s">
        <v>9</v>
      </c>
      <c r="F361" s="8" t="s">
        <v>1</v>
      </c>
      <c r="G361" s="9"/>
      <c r="H361" s="10"/>
      <c r="I361" s="11"/>
      <c r="J361" s="12" t="s">
        <v>311</v>
      </c>
    </row>
    <row r="362" spans="1:12" s="1" customFormat="1" ht="17.25" customHeight="1">
      <c r="A362" s="319" t="str">
        <f>CONCATENATE($M$1,"-")</f>
        <v>MO-</v>
      </c>
      <c r="B362" s="323">
        <f>COUNTIF(B$1:B361,"&gt;0")+1</f>
        <v>34</v>
      </c>
      <c r="C362" s="13" t="s">
        <v>382</v>
      </c>
      <c r="D362" s="13">
        <v>88312</v>
      </c>
      <c r="E362" s="14" t="e">
        <f>IF(C362="LABOR",VLOOKUP(D362,#REF!,5,FALSE),IF(C362="SINAPI",VLOOKUP(D362,#REF!,2,FALSE),"outro"))</f>
        <v>#REF!</v>
      </c>
      <c r="F362" s="15" t="e">
        <f>IF(C362="LABOR",VLOOKUP(D362,#REF!,6,FALSE),IF(C362="SINAPI",VLOOKUP(D362,#REF!,3,FALSE),"outro"))</f>
        <v>#REF!</v>
      </c>
      <c r="G362" s="16"/>
      <c r="H362" s="17"/>
      <c r="I362" s="18"/>
      <c r="J362" s="332" t="e">
        <f>((SUMIF(F364:F370,"MO",J364:J370)*(1+$G$3)+(SUM(J364:J370)-SUMIF(F364:F370,"MO",J364:J370)))*(1+$H$3))</f>
        <v>#REF!</v>
      </c>
      <c r="L362" s="334"/>
    </row>
    <row r="363" spans="1:12">
      <c r="A363" s="324"/>
      <c r="B363" s="331" t="s">
        <v>0</v>
      </c>
      <c r="C363" s="19" t="s">
        <v>5</v>
      </c>
      <c r="D363" s="19" t="s">
        <v>6</v>
      </c>
      <c r="E363" s="19" t="s">
        <v>74</v>
      </c>
      <c r="F363" s="19" t="s">
        <v>0</v>
      </c>
      <c r="G363" s="20" t="s">
        <v>1</v>
      </c>
      <c r="H363" s="20" t="s">
        <v>2</v>
      </c>
      <c r="I363" s="20" t="s">
        <v>3</v>
      </c>
      <c r="J363" s="19" t="s">
        <v>4</v>
      </c>
    </row>
    <row r="364" spans="1:12">
      <c r="A364" s="320"/>
      <c r="B364" s="13" t="s">
        <v>385</v>
      </c>
      <c r="C364" s="328" t="s">
        <v>382</v>
      </c>
      <c r="D364" s="22">
        <v>88236</v>
      </c>
      <c r="E364" s="21" t="e">
        <f>IF(B364="I",IF(C364="LABOR",VLOOKUP(D364,#REF!,2,FALSE),IF(C364="SINAPI",VLOOKUP(D364,#REF!,2,FALSE),IF(C364="COTAÇÃO",VLOOKUP(D364,#REF!,2,FALSE)))),IF(C364="LABOR",VLOOKUP(D364,#REF!,5,FALSE),IF(C364="SINAPI",VLOOKUP(D364,#REF!,2,FALSE),"outro")))</f>
        <v>#REF!</v>
      </c>
      <c r="F364" s="328" t="s">
        <v>387</v>
      </c>
      <c r="G364" s="22" t="e">
        <f>IF(B364="I",IF(C364="LABOR",VLOOKUP(D364,#REF!,3,FALSE),IF(C364="SINAPI",VLOOKUP(D364,#REF!,3,FALSE),IF(C364="COTAÇÃO",VLOOKUP(D364,#REF!,3,FALSE)))),IF(C364="LABOR",VLOOKUP(D364,#REF!,6,FALSE),IF(C364="SINAPI",VLOOKUP(D364,#REF!,3,FALSE),"outro")))</f>
        <v>#REF!</v>
      </c>
      <c r="H364" s="23">
        <v>1</v>
      </c>
      <c r="I364" s="24">
        <v>0.34</v>
      </c>
      <c r="J364" s="24">
        <f t="shared" ref="J364:J370" si="31">ROUND(H364*I364,2)</f>
        <v>0.34</v>
      </c>
    </row>
    <row r="365" spans="1:12">
      <c r="A365" s="320"/>
      <c r="B365" s="13" t="s">
        <v>385</v>
      </c>
      <c r="C365" s="328" t="s">
        <v>382</v>
      </c>
      <c r="D365" s="22">
        <v>88237</v>
      </c>
      <c r="E365" s="21" t="e">
        <f>IF(B365="I",IF(C365="LABOR",VLOOKUP(D365,#REF!,2,FALSE),IF(C365="SINAPI",VLOOKUP(D365,#REF!,2,FALSE),IF(C365="COTAÇÃO",VLOOKUP(D365,#REF!,2,FALSE)))),IF(C365="LABOR",VLOOKUP(D365,#REF!,5,FALSE),IF(C365="SINAPI",VLOOKUP(D365,#REF!,2,FALSE),"outro")))</f>
        <v>#REF!</v>
      </c>
      <c r="F365" s="328" t="s">
        <v>387</v>
      </c>
      <c r="G365" s="22" t="e">
        <f>IF(B365="I",IF(C365="LABOR",VLOOKUP(D365,#REF!,3,FALSE),IF(C365="SINAPI",VLOOKUP(D365,#REF!,3,FALSE),IF(C365="COTAÇÃO",VLOOKUP(D365,#REF!,3,FALSE)))),IF(C365="LABOR",VLOOKUP(D365,#REF!,6,FALSE),IF(C365="SINAPI",VLOOKUP(D365,#REF!,3,FALSE),"outro")))</f>
        <v>#REF!</v>
      </c>
      <c r="H365" s="23">
        <v>1</v>
      </c>
      <c r="I365" s="24" t="e">
        <f>IF(B365="I",IF(F365="MO",IF(C365="LABOR",ROUND(VLOOKUP(D365,#REF!,4,FALSE)/(1+#REF!),2),IF(C365="SINAPI",ROUND(VLOOKUP(D365,#REF!,5,FALSE)/(1+#REF!),2),"outro")),IF(C365="LABOR",VLOOKUP(D365,#REF!,4,FALSE),IF(C365="SINAPI",VLOOKUP(D365,#REF!,5,FALSE),IF(C365="COTAÇÃO",VLOOKUP(D365,#REF!,14,FALSE))))),IF(C365="SINAPI",IF(F365="MO",ROUND(VLOOKUP(D365,#REF!,4,FALSE)/(1+#REF!),2),VLOOKUP(D365,#REF!,4,FALSE)),"outro"))</f>
        <v>#REF!</v>
      </c>
      <c r="J365" s="24" t="e">
        <f t="shared" si="31"/>
        <v>#REF!</v>
      </c>
    </row>
    <row r="366" spans="1:12">
      <c r="A366" s="320"/>
      <c r="B366" s="13" t="s">
        <v>386</v>
      </c>
      <c r="C366" s="328" t="s">
        <v>382</v>
      </c>
      <c r="D366" s="22">
        <v>4785</v>
      </c>
      <c r="E366" s="21" t="e">
        <f>IF(B366="I",IF(C366="LABOR",VLOOKUP(D366,#REF!,2,FALSE),IF(C366="SINAPI",VLOOKUP(D366,#REF!,2,FALSE),IF(C366="COTAÇÃO",VLOOKUP(D366,#REF!,2,FALSE)))),IF(C366="LABOR",VLOOKUP(D366,#REF!,5,FALSE),IF(C366="SINAPI",VLOOKUP(D366,#REF!,2,FALSE),"outro")))</f>
        <v>#REF!</v>
      </c>
      <c r="F366" s="22" t="s">
        <v>10</v>
      </c>
      <c r="G366" s="22" t="e">
        <f>IF(B366="I",IF(C366="LABOR",VLOOKUP(D366,#REF!,3,FALSE),IF(C366="SINAPI",VLOOKUP(D366,#REF!,3,FALSE),IF(C366="COTAÇÃO",VLOOKUP(D366,#REF!,3,FALSE)))),IF(C366="LABOR",VLOOKUP(D366,#REF!,6,FALSE),IF(C366="SINAPI",VLOOKUP(D366,#REF!,3,FALSE),"outro")))</f>
        <v>#REF!</v>
      </c>
      <c r="H366" s="23">
        <v>1</v>
      </c>
      <c r="I366" s="24" t="e">
        <f>IF(B366="I",IF(F366="MO",IF(C366="LABOR",ROUND(VLOOKUP(D366,#REF!,4,FALSE)/(1+#REF!),2),IF(C366="SINAPI",ROUND(VLOOKUP(D366,#REF!,5,FALSE)/(1+#REF!),2),"outro")),IF(C366="LABOR",VLOOKUP(D366,#REF!,4,FALSE),IF(C366="SINAPI",VLOOKUP(D366,#REF!,5,FALSE),IF(C366="COTAÇÃO",VLOOKUP(D366,#REF!,14,FALSE))))),IF(C366="SINAPI",IF(F366="MO",ROUND(VLOOKUP(D366,#REF!,4,FALSE)/(1+#REF!),2),VLOOKUP(D366,#REF!,4,FALSE)),"outro"))</f>
        <v>#REF!</v>
      </c>
      <c r="J366" s="24" t="e">
        <f t="shared" si="31"/>
        <v>#REF!</v>
      </c>
    </row>
    <row r="367" spans="1:12">
      <c r="A367" s="320"/>
      <c r="B367" s="13" t="s">
        <v>386</v>
      </c>
      <c r="C367" s="328" t="s">
        <v>382</v>
      </c>
      <c r="D367" s="22">
        <v>37370</v>
      </c>
      <c r="E367" s="21" t="e">
        <f>IF(B367="I",IF(C367="LABOR",VLOOKUP(D367,#REF!,2,FALSE),IF(C367="SINAPI",VLOOKUP(D367,#REF!,2,FALSE),IF(C367="COTAÇÃO",VLOOKUP(D367,#REF!,2,FALSE)))),IF(C367="LABOR",VLOOKUP(D367,#REF!,5,FALSE),IF(C367="SINAPI",VLOOKUP(D367,#REF!,2,FALSE),"outro")))</f>
        <v>#REF!</v>
      </c>
      <c r="F367" s="328" t="s">
        <v>387</v>
      </c>
      <c r="G367" s="22" t="e">
        <f>IF(B367="I",IF(C367="LABOR",VLOOKUP(D367,#REF!,3,FALSE),IF(C367="SINAPI",VLOOKUP(D367,#REF!,3,FALSE),IF(C367="COTAÇÃO",VLOOKUP(D367,#REF!,3,FALSE)))),IF(C367="LABOR",VLOOKUP(D367,#REF!,6,FALSE),IF(C367="SINAPI",VLOOKUP(D367,#REF!,3,FALSE),"outro")))</f>
        <v>#REF!</v>
      </c>
      <c r="H367" s="23">
        <v>1</v>
      </c>
      <c r="I367" s="24" t="e">
        <f>IF(B367="I",IF(F367="MO",IF(C367="LABOR",ROUND(VLOOKUP(D367,#REF!,4,FALSE)/(1+#REF!),2),IF(C367="SINAPI",ROUND(VLOOKUP(D367,#REF!,5,FALSE)/(1+#REF!),2),"outro")),IF(C367="LABOR",VLOOKUP(D367,#REF!,4,FALSE),IF(C367="SINAPI",VLOOKUP(D367,#REF!,5,FALSE),IF(C367="COTAÇÃO",VLOOKUP(D367,#REF!,14,FALSE))))),IF(C367="SINAPI",IF(F367="MO",ROUND(VLOOKUP(D367,#REF!,4,FALSE)/(1+#REF!),2),VLOOKUP(D367,#REF!,4,FALSE)),"outro"))</f>
        <v>#REF!</v>
      </c>
      <c r="J367" s="24" t="e">
        <f t="shared" si="31"/>
        <v>#REF!</v>
      </c>
    </row>
    <row r="368" spans="1:12">
      <c r="A368" s="320"/>
      <c r="B368" s="13" t="s">
        <v>386</v>
      </c>
      <c r="C368" s="328" t="s">
        <v>382</v>
      </c>
      <c r="D368" s="22">
        <v>37371</v>
      </c>
      <c r="E368" s="21" t="e">
        <f>IF(B368="I",IF(C368="LABOR",VLOOKUP(D368,#REF!,2,FALSE),IF(C368="SINAPI",VLOOKUP(D368,#REF!,2,FALSE),IF(C368="COTAÇÃO",VLOOKUP(D368,#REF!,2,FALSE)))),IF(C368="LABOR",VLOOKUP(D368,#REF!,5,FALSE),IF(C368="SINAPI",VLOOKUP(D368,#REF!,2,FALSE),"outro")))</f>
        <v>#REF!</v>
      </c>
      <c r="F368" s="328" t="s">
        <v>387</v>
      </c>
      <c r="G368" s="22" t="e">
        <f>IF(B368="I",IF(C368="LABOR",VLOOKUP(D368,#REF!,3,FALSE),IF(C368="SINAPI",VLOOKUP(D368,#REF!,3,FALSE),IF(C368="COTAÇÃO",VLOOKUP(D368,#REF!,3,FALSE)))),IF(C368="LABOR",VLOOKUP(D368,#REF!,6,FALSE),IF(C368="SINAPI",VLOOKUP(D368,#REF!,3,FALSE),"outro")))</f>
        <v>#REF!</v>
      </c>
      <c r="H368" s="23">
        <v>1</v>
      </c>
      <c r="I368" s="24" t="e">
        <f>IF(B368="I",IF(F368="MO",IF(C368="LABOR",ROUND(VLOOKUP(D368,#REF!,4,FALSE)/(1+#REF!),2),IF(C368="SINAPI",ROUND(VLOOKUP(D368,#REF!,5,FALSE)/(1+#REF!),2),"outro")),IF(C368="LABOR",VLOOKUP(D368,#REF!,4,FALSE),IF(C368="SINAPI",VLOOKUP(D368,#REF!,5,FALSE),IF(C368="COTAÇÃO",VLOOKUP(D368,#REF!,14,FALSE))))),IF(C368="SINAPI",IF(F368="MO",ROUND(VLOOKUP(D368,#REF!,4,FALSE)/(1+#REF!),2),VLOOKUP(D368,#REF!,4,FALSE)),"outro"))</f>
        <v>#REF!</v>
      </c>
      <c r="J368" s="24" t="e">
        <f t="shared" si="31"/>
        <v>#REF!</v>
      </c>
    </row>
    <row r="369" spans="1:12">
      <c r="A369" s="320"/>
      <c r="B369" s="13" t="s">
        <v>386</v>
      </c>
      <c r="C369" s="328" t="s">
        <v>382</v>
      </c>
      <c r="D369" s="22">
        <v>37372</v>
      </c>
      <c r="E369" s="21" t="e">
        <f>IF(B369="I",IF(C369="LABOR",VLOOKUP(D369,#REF!,2,FALSE),IF(C369="SINAPI",VLOOKUP(D369,#REF!,2,FALSE),IF(C369="COTAÇÃO",VLOOKUP(D369,#REF!,2,FALSE)))),IF(C369="LABOR",VLOOKUP(D369,#REF!,5,FALSE),IF(C369="SINAPI",VLOOKUP(D369,#REF!,2,FALSE),"outro")))</f>
        <v>#REF!</v>
      </c>
      <c r="F369" s="328" t="s">
        <v>387</v>
      </c>
      <c r="G369" s="22" t="e">
        <f>IF(B369="I",IF(C369="LABOR",VLOOKUP(D369,#REF!,3,FALSE),IF(C369="SINAPI",VLOOKUP(D369,#REF!,3,FALSE),IF(C369="COTAÇÃO",VLOOKUP(D369,#REF!,3,FALSE)))),IF(C369="LABOR",VLOOKUP(D369,#REF!,6,FALSE),IF(C369="SINAPI",VLOOKUP(D369,#REF!,3,FALSE),"outro")))</f>
        <v>#REF!</v>
      </c>
      <c r="H369" s="23">
        <v>1</v>
      </c>
      <c r="I369" s="24" t="e">
        <f>IF(B369="I",IF(F369="MO",IF(C369="LABOR",ROUND(VLOOKUP(D369,#REF!,4,FALSE)/(1+#REF!),2),IF(C369="SINAPI",ROUND(VLOOKUP(D369,#REF!,5,FALSE)/(1+#REF!),2),"outro")),IF(C369="LABOR",VLOOKUP(D369,#REF!,4,FALSE),IF(C369="SINAPI",VLOOKUP(D369,#REF!,5,FALSE),IF(C369="COTAÇÃO",VLOOKUP(D369,#REF!,14,FALSE))))),IF(C369="SINAPI",IF(F369="MO",ROUND(VLOOKUP(D369,#REF!,4,FALSE)/(1+#REF!),2),VLOOKUP(D369,#REF!,4,FALSE)),"outro"))</f>
        <v>#REF!</v>
      </c>
      <c r="J369" s="24" t="e">
        <f t="shared" si="31"/>
        <v>#REF!</v>
      </c>
    </row>
    <row r="370" spans="1:12">
      <c r="A370" s="320"/>
      <c r="B370" s="13" t="s">
        <v>386</v>
      </c>
      <c r="C370" s="328" t="s">
        <v>382</v>
      </c>
      <c r="D370" s="22">
        <v>37373</v>
      </c>
      <c r="E370" s="21" t="e">
        <f>IF(B370="I",IF(C370="LABOR",VLOOKUP(D370,#REF!,2,FALSE),IF(C370="SINAPI",VLOOKUP(D370,#REF!,2,FALSE),IF(C370="COTAÇÃO",VLOOKUP(D370,#REF!,2,FALSE)))),IF(C370="LABOR",VLOOKUP(D370,#REF!,5,FALSE),IF(C370="SINAPI",VLOOKUP(D370,#REF!,2,FALSE),"outro")))</f>
        <v>#REF!</v>
      </c>
      <c r="F370" s="328" t="s">
        <v>387</v>
      </c>
      <c r="G370" s="22" t="e">
        <f>IF(B370="I",IF(C370="LABOR",VLOOKUP(D370,#REF!,3,FALSE),IF(C370="SINAPI",VLOOKUP(D370,#REF!,3,FALSE),IF(C370="COTAÇÃO",VLOOKUP(D370,#REF!,3,FALSE)))),IF(C370="LABOR",VLOOKUP(D370,#REF!,6,FALSE),IF(C370="SINAPI",VLOOKUP(D370,#REF!,3,FALSE),"outro")))</f>
        <v>#REF!</v>
      </c>
      <c r="H370" s="23">
        <v>1</v>
      </c>
      <c r="I370" s="24" t="e">
        <f>IF(B370="I",IF(F370="MO",IF(C370="LABOR",ROUND(VLOOKUP(D370,#REF!,4,FALSE)/(1+#REF!),2),IF(C370="SINAPI",ROUND(VLOOKUP(D370,#REF!,5,FALSE)/(1+#REF!),2),"outro")),IF(C370="LABOR",VLOOKUP(D370,#REF!,4,FALSE),IF(C370="SINAPI",VLOOKUP(D370,#REF!,5,FALSE),IF(C370="COTAÇÃO",VLOOKUP(D370,#REF!,14,FALSE))))),IF(C370="SINAPI",IF(F370="MO",ROUND(VLOOKUP(D370,#REF!,4,FALSE)/(1+#REF!),2),VLOOKUP(D370,#REF!,4,FALSE)),"outro"))</f>
        <v>#REF!</v>
      </c>
      <c r="J370" s="24" t="e">
        <f t="shared" si="31"/>
        <v>#REF!</v>
      </c>
    </row>
    <row r="371" spans="1:12">
      <c r="A371" s="321"/>
      <c r="B371" s="322"/>
      <c r="C371" s="4"/>
      <c r="D371" s="4"/>
      <c r="E371" s="5"/>
      <c r="F371" s="4"/>
      <c r="G371" s="5"/>
      <c r="H371" s="5"/>
      <c r="I371" s="5"/>
      <c r="J371" s="6"/>
    </row>
    <row r="372" spans="1:12" ht="25.5">
      <c r="A372" s="501" t="s">
        <v>7</v>
      </c>
      <c r="B372" s="501"/>
      <c r="C372" s="501" t="s">
        <v>8</v>
      </c>
      <c r="D372" s="501"/>
      <c r="E372" s="333" t="s">
        <v>9</v>
      </c>
      <c r="F372" s="8" t="s">
        <v>1</v>
      </c>
      <c r="G372" s="9"/>
      <c r="H372" s="10"/>
      <c r="I372" s="11"/>
      <c r="J372" s="12" t="s">
        <v>311</v>
      </c>
    </row>
    <row r="373" spans="1:12" s="1" customFormat="1" ht="17.25" customHeight="1">
      <c r="A373" s="319" t="str">
        <f>CONCATENATE($M$1,"-")</f>
        <v>MO-</v>
      </c>
      <c r="B373" s="323">
        <f>COUNTIF(B$1:B372,"&gt;0")+1</f>
        <v>35</v>
      </c>
      <c r="C373" s="13" t="s">
        <v>382</v>
      </c>
      <c r="D373" s="13">
        <v>88315</v>
      </c>
      <c r="E373" s="14" t="e">
        <f>IF(C373="LABOR",VLOOKUP(D373,#REF!,5,FALSE),IF(C373="SINAPI",VLOOKUP(D373,#REF!,2,FALSE),"outro"))</f>
        <v>#REF!</v>
      </c>
      <c r="F373" s="15" t="e">
        <f>IF(C373="LABOR",VLOOKUP(D373,#REF!,6,FALSE),IF(C373="SINAPI",VLOOKUP(D373,#REF!,3,FALSE),"outro"))</f>
        <v>#REF!</v>
      </c>
      <c r="G373" s="16"/>
      <c r="H373" s="17"/>
      <c r="I373" s="18"/>
      <c r="J373" s="332" t="e">
        <f>((SUMIF(F375:F381,"MO",J375:J381)*(1+$G$3)+(SUM(J375:J381)-SUMIF(F375:F381,"MO",J375:J381)))*(1+$H$3))</f>
        <v>#REF!</v>
      </c>
      <c r="L373" s="334"/>
    </row>
    <row r="374" spans="1:12">
      <c r="A374" s="324"/>
      <c r="B374" s="331" t="s">
        <v>0</v>
      </c>
      <c r="C374" s="19" t="s">
        <v>5</v>
      </c>
      <c r="D374" s="19" t="s">
        <v>6</v>
      </c>
      <c r="E374" s="19" t="s">
        <v>74</v>
      </c>
      <c r="F374" s="19" t="s">
        <v>0</v>
      </c>
      <c r="G374" s="20" t="s">
        <v>1</v>
      </c>
      <c r="H374" s="20" t="s">
        <v>2</v>
      </c>
      <c r="I374" s="20" t="s">
        <v>3</v>
      </c>
      <c r="J374" s="19" t="s">
        <v>4</v>
      </c>
    </row>
    <row r="375" spans="1:12">
      <c r="A375" s="320"/>
      <c r="B375" s="13" t="s">
        <v>385</v>
      </c>
      <c r="C375" s="328" t="s">
        <v>382</v>
      </c>
      <c r="D375" s="22">
        <v>88236</v>
      </c>
      <c r="E375" s="21" t="e">
        <f>IF(B375="I",IF(C375="LABOR",VLOOKUP(D375,#REF!,2,FALSE),IF(C375="SINAPI",VLOOKUP(D375,#REF!,2,FALSE),IF(C375="COTAÇÃO",VLOOKUP(D375,#REF!,2,FALSE)))),IF(C375="LABOR",VLOOKUP(D375,#REF!,5,FALSE),IF(C375="SINAPI",VLOOKUP(D375,#REF!,2,FALSE),"outro")))</f>
        <v>#REF!</v>
      </c>
      <c r="F375" s="328" t="s">
        <v>387</v>
      </c>
      <c r="G375" s="22" t="e">
        <f>IF(B375="I",IF(C375="LABOR",VLOOKUP(D375,#REF!,3,FALSE),IF(C375="SINAPI",VLOOKUP(D375,#REF!,3,FALSE),IF(C375="COTAÇÃO",VLOOKUP(D375,#REF!,3,FALSE)))),IF(C375="LABOR",VLOOKUP(D375,#REF!,6,FALSE),IF(C375="SINAPI",VLOOKUP(D375,#REF!,3,FALSE),"outro")))</f>
        <v>#REF!</v>
      </c>
      <c r="H375" s="23">
        <v>1</v>
      </c>
      <c r="I375" s="24">
        <v>0.34</v>
      </c>
      <c r="J375" s="24">
        <f t="shared" ref="J375:J381" si="32">ROUND(H375*I375,2)</f>
        <v>0.34</v>
      </c>
    </row>
    <row r="376" spans="1:12">
      <c r="A376" s="320"/>
      <c r="B376" s="13" t="s">
        <v>385</v>
      </c>
      <c r="C376" s="328" t="s">
        <v>382</v>
      </c>
      <c r="D376" s="22">
        <v>88237</v>
      </c>
      <c r="E376" s="21" t="e">
        <f>IF(B376="I",IF(C376="LABOR",VLOOKUP(D376,#REF!,2,FALSE),IF(C376="SINAPI",VLOOKUP(D376,#REF!,2,FALSE),IF(C376="COTAÇÃO",VLOOKUP(D376,#REF!,2,FALSE)))),IF(C376="LABOR",VLOOKUP(D376,#REF!,5,FALSE),IF(C376="SINAPI",VLOOKUP(D376,#REF!,2,FALSE),"outro")))</f>
        <v>#REF!</v>
      </c>
      <c r="F376" s="328" t="s">
        <v>387</v>
      </c>
      <c r="G376" s="22" t="e">
        <f>IF(B376="I",IF(C376="LABOR",VLOOKUP(D376,#REF!,3,FALSE),IF(C376="SINAPI",VLOOKUP(D376,#REF!,3,FALSE),IF(C376="COTAÇÃO",VLOOKUP(D376,#REF!,3,FALSE)))),IF(C376="LABOR",VLOOKUP(D376,#REF!,6,FALSE),IF(C376="SINAPI",VLOOKUP(D376,#REF!,3,FALSE),"outro")))</f>
        <v>#REF!</v>
      </c>
      <c r="H376" s="23">
        <v>1</v>
      </c>
      <c r="I376" s="24" t="e">
        <f>IF(B376="I",IF(F376="MO",IF(C376="LABOR",ROUND(VLOOKUP(D376,#REF!,4,FALSE)/(1+#REF!),2),IF(C376="SINAPI",ROUND(VLOOKUP(D376,#REF!,5,FALSE)/(1+#REF!),2),"outro")),IF(C376="LABOR",VLOOKUP(D376,#REF!,4,FALSE),IF(C376="SINAPI",VLOOKUP(D376,#REF!,5,FALSE),IF(C376="COTAÇÃO",VLOOKUP(D376,#REF!,14,FALSE))))),IF(C376="SINAPI",IF(F376="MO",ROUND(VLOOKUP(D376,#REF!,4,FALSE)/(1+#REF!),2),VLOOKUP(D376,#REF!,4,FALSE)),"outro"))</f>
        <v>#REF!</v>
      </c>
      <c r="J376" s="24" t="e">
        <f t="shared" si="32"/>
        <v>#REF!</v>
      </c>
    </row>
    <row r="377" spans="1:12">
      <c r="A377" s="320"/>
      <c r="B377" s="13" t="s">
        <v>386</v>
      </c>
      <c r="C377" s="328" t="s">
        <v>382</v>
      </c>
      <c r="D377" s="22">
        <v>6110</v>
      </c>
      <c r="E377" s="21" t="e">
        <f>IF(B377="I",IF(C377="LABOR",VLOOKUP(D377,#REF!,2,FALSE),IF(C377="SINAPI",VLOOKUP(D377,#REF!,2,FALSE),IF(C377="COTAÇÃO",VLOOKUP(D377,#REF!,2,FALSE)))),IF(C377="LABOR",VLOOKUP(D377,#REF!,5,FALSE),IF(C377="SINAPI",VLOOKUP(D377,#REF!,2,FALSE),"outro")))</f>
        <v>#REF!</v>
      </c>
      <c r="F377" s="22" t="s">
        <v>10</v>
      </c>
      <c r="G377" s="22" t="e">
        <f>IF(B377="I",IF(C377="LABOR",VLOOKUP(D377,#REF!,3,FALSE),IF(C377="SINAPI",VLOOKUP(D377,#REF!,3,FALSE),IF(C377="COTAÇÃO",VLOOKUP(D377,#REF!,3,FALSE)))),IF(C377="LABOR",VLOOKUP(D377,#REF!,6,FALSE),IF(C377="SINAPI",VLOOKUP(D377,#REF!,3,FALSE),"outro")))</f>
        <v>#REF!</v>
      </c>
      <c r="H377" s="23">
        <v>1</v>
      </c>
      <c r="I377" s="24" t="e">
        <f>IF(B377="I",IF(F377="MO",IF(C377="LABOR",ROUND(VLOOKUP(D377,#REF!,4,FALSE)/(1+#REF!),2),IF(C377="SINAPI",ROUND(VLOOKUP(D377,#REF!,5,FALSE)/(1+#REF!),2),"outro")),IF(C377="LABOR",VLOOKUP(D377,#REF!,4,FALSE),IF(C377="SINAPI",VLOOKUP(D377,#REF!,5,FALSE),IF(C377="COTAÇÃO",VLOOKUP(D377,#REF!,14,FALSE))))),IF(C377="SINAPI",IF(F377="MO",ROUND(VLOOKUP(D377,#REF!,4,FALSE)/(1+#REF!),2),VLOOKUP(D377,#REF!,4,FALSE)),"outro"))</f>
        <v>#REF!</v>
      </c>
      <c r="J377" s="24" t="e">
        <f t="shared" si="32"/>
        <v>#REF!</v>
      </c>
    </row>
    <row r="378" spans="1:12">
      <c r="A378" s="320"/>
      <c r="B378" s="13" t="s">
        <v>386</v>
      </c>
      <c r="C378" s="328" t="s">
        <v>382</v>
      </c>
      <c r="D378" s="22">
        <v>37370</v>
      </c>
      <c r="E378" s="21" t="e">
        <f>IF(B378="I",IF(C378="LABOR",VLOOKUP(D378,#REF!,2,FALSE),IF(C378="SINAPI",VLOOKUP(D378,#REF!,2,FALSE),IF(C378="COTAÇÃO",VLOOKUP(D378,#REF!,2,FALSE)))),IF(C378="LABOR",VLOOKUP(D378,#REF!,5,FALSE),IF(C378="SINAPI",VLOOKUP(D378,#REF!,2,FALSE),"outro")))</f>
        <v>#REF!</v>
      </c>
      <c r="F378" s="328" t="s">
        <v>387</v>
      </c>
      <c r="G378" s="22" t="e">
        <f>IF(B378="I",IF(C378="LABOR",VLOOKUP(D378,#REF!,3,FALSE),IF(C378="SINAPI",VLOOKUP(D378,#REF!,3,FALSE),IF(C378="COTAÇÃO",VLOOKUP(D378,#REF!,3,FALSE)))),IF(C378="LABOR",VLOOKUP(D378,#REF!,6,FALSE),IF(C378="SINAPI",VLOOKUP(D378,#REF!,3,FALSE),"outro")))</f>
        <v>#REF!</v>
      </c>
      <c r="H378" s="23">
        <v>1</v>
      </c>
      <c r="I378" s="24" t="e">
        <f>IF(B378="I",IF(F378="MO",IF(C378="LABOR",ROUND(VLOOKUP(D378,#REF!,4,FALSE)/(1+#REF!),2),IF(C378="SINAPI",ROUND(VLOOKUP(D378,#REF!,5,FALSE)/(1+#REF!),2),"outro")),IF(C378="LABOR",VLOOKUP(D378,#REF!,4,FALSE),IF(C378="SINAPI",VLOOKUP(D378,#REF!,5,FALSE),IF(C378="COTAÇÃO",VLOOKUP(D378,#REF!,14,FALSE))))),IF(C378="SINAPI",IF(F378="MO",ROUND(VLOOKUP(D378,#REF!,4,FALSE)/(1+#REF!),2),VLOOKUP(D378,#REF!,4,FALSE)),"outro"))</f>
        <v>#REF!</v>
      </c>
      <c r="J378" s="24" t="e">
        <f t="shared" si="32"/>
        <v>#REF!</v>
      </c>
    </row>
    <row r="379" spans="1:12">
      <c r="A379" s="320"/>
      <c r="B379" s="13" t="s">
        <v>386</v>
      </c>
      <c r="C379" s="328" t="s">
        <v>382</v>
      </c>
      <c r="D379" s="22">
        <v>37371</v>
      </c>
      <c r="E379" s="21" t="e">
        <f>IF(B379="I",IF(C379="LABOR",VLOOKUP(D379,#REF!,2,FALSE),IF(C379="SINAPI",VLOOKUP(D379,#REF!,2,FALSE),IF(C379="COTAÇÃO",VLOOKUP(D379,#REF!,2,FALSE)))),IF(C379="LABOR",VLOOKUP(D379,#REF!,5,FALSE),IF(C379="SINAPI",VLOOKUP(D379,#REF!,2,FALSE),"outro")))</f>
        <v>#REF!</v>
      </c>
      <c r="F379" s="328" t="s">
        <v>387</v>
      </c>
      <c r="G379" s="22" t="e">
        <f>IF(B379="I",IF(C379="LABOR",VLOOKUP(D379,#REF!,3,FALSE),IF(C379="SINAPI",VLOOKUP(D379,#REF!,3,FALSE),IF(C379="COTAÇÃO",VLOOKUP(D379,#REF!,3,FALSE)))),IF(C379="LABOR",VLOOKUP(D379,#REF!,6,FALSE),IF(C379="SINAPI",VLOOKUP(D379,#REF!,3,FALSE),"outro")))</f>
        <v>#REF!</v>
      </c>
      <c r="H379" s="23">
        <v>1</v>
      </c>
      <c r="I379" s="24" t="e">
        <f>IF(B379="I",IF(F379="MO",IF(C379="LABOR",ROUND(VLOOKUP(D379,#REF!,4,FALSE)/(1+#REF!),2),IF(C379="SINAPI",ROUND(VLOOKUP(D379,#REF!,5,FALSE)/(1+#REF!),2),"outro")),IF(C379="LABOR",VLOOKUP(D379,#REF!,4,FALSE),IF(C379="SINAPI",VLOOKUP(D379,#REF!,5,FALSE),IF(C379="COTAÇÃO",VLOOKUP(D379,#REF!,14,FALSE))))),IF(C379="SINAPI",IF(F379="MO",ROUND(VLOOKUP(D379,#REF!,4,FALSE)/(1+#REF!),2),VLOOKUP(D379,#REF!,4,FALSE)),"outro"))</f>
        <v>#REF!</v>
      </c>
      <c r="J379" s="24" t="e">
        <f t="shared" si="32"/>
        <v>#REF!</v>
      </c>
    </row>
    <row r="380" spans="1:12">
      <c r="A380" s="320"/>
      <c r="B380" s="13" t="s">
        <v>386</v>
      </c>
      <c r="C380" s="328" t="s">
        <v>382</v>
      </c>
      <c r="D380" s="22">
        <v>37372</v>
      </c>
      <c r="E380" s="21" t="e">
        <f>IF(B380="I",IF(C380="LABOR",VLOOKUP(D380,#REF!,2,FALSE),IF(C380="SINAPI",VLOOKUP(D380,#REF!,2,FALSE),IF(C380="COTAÇÃO",VLOOKUP(D380,#REF!,2,FALSE)))),IF(C380="LABOR",VLOOKUP(D380,#REF!,5,FALSE),IF(C380="SINAPI",VLOOKUP(D380,#REF!,2,FALSE),"outro")))</f>
        <v>#REF!</v>
      </c>
      <c r="F380" s="328" t="s">
        <v>387</v>
      </c>
      <c r="G380" s="22" t="e">
        <f>IF(B380="I",IF(C380="LABOR",VLOOKUP(D380,#REF!,3,FALSE),IF(C380="SINAPI",VLOOKUP(D380,#REF!,3,FALSE),IF(C380="COTAÇÃO",VLOOKUP(D380,#REF!,3,FALSE)))),IF(C380="LABOR",VLOOKUP(D380,#REF!,6,FALSE),IF(C380="SINAPI",VLOOKUP(D380,#REF!,3,FALSE),"outro")))</f>
        <v>#REF!</v>
      </c>
      <c r="H380" s="23">
        <v>1</v>
      </c>
      <c r="I380" s="24" t="e">
        <f>IF(B380="I",IF(F380="MO",IF(C380="LABOR",ROUND(VLOOKUP(D380,#REF!,4,FALSE)/(1+#REF!),2),IF(C380="SINAPI",ROUND(VLOOKUP(D380,#REF!,5,FALSE)/(1+#REF!),2),"outro")),IF(C380="LABOR",VLOOKUP(D380,#REF!,4,FALSE),IF(C380="SINAPI",VLOOKUP(D380,#REF!,5,FALSE),IF(C380="COTAÇÃO",VLOOKUP(D380,#REF!,14,FALSE))))),IF(C380="SINAPI",IF(F380="MO",ROUND(VLOOKUP(D380,#REF!,4,FALSE)/(1+#REF!),2),VLOOKUP(D380,#REF!,4,FALSE)),"outro"))</f>
        <v>#REF!</v>
      </c>
      <c r="J380" s="24" t="e">
        <f t="shared" si="32"/>
        <v>#REF!</v>
      </c>
    </row>
    <row r="381" spans="1:12">
      <c r="A381" s="320"/>
      <c r="B381" s="13" t="s">
        <v>386</v>
      </c>
      <c r="C381" s="328" t="s">
        <v>382</v>
      </c>
      <c r="D381" s="22">
        <v>37373</v>
      </c>
      <c r="E381" s="21" t="e">
        <f>IF(B381="I",IF(C381="LABOR",VLOOKUP(D381,#REF!,2,FALSE),IF(C381="SINAPI",VLOOKUP(D381,#REF!,2,FALSE),IF(C381="COTAÇÃO",VLOOKUP(D381,#REF!,2,FALSE)))),IF(C381="LABOR",VLOOKUP(D381,#REF!,5,FALSE),IF(C381="SINAPI",VLOOKUP(D381,#REF!,2,FALSE),"outro")))</f>
        <v>#REF!</v>
      </c>
      <c r="F381" s="328" t="s">
        <v>387</v>
      </c>
      <c r="G381" s="22" t="e">
        <f>IF(B381="I",IF(C381="LABOR",VLOOKUP(D381,#REF!,3,FALSE),IF(C381="SINAPI",VLOOKUP(D381,#REF!,3,FALSE),IF(C381="COTAÇÃO",VLOOKUP(D381,#REF!,3,FALSE)))),IF(C381="LABOR",VLOOKUP(D381,#REF!,6,FALSE),IF(C381="SINAPI",VLOOKUP(D381,#REF!,3,FALSE),"outro")))</f>
        <v>#REF!</v>
      </c>
      <c r="H381" s="23">
        <v>1</v>
      </c>
      <c r="I381" s="24" t="e">
        <f>IF(B381="I",IF(F381="MO",IF(C381="LABOR",ROUND(VLOOKUP(D381,#REF!,4,FALSE)/(1+#REF!),2),IF(C381="SINAPI",ROUND(VLOOKUP(D381,#REF!,5,FALSE)/(1+#REF!),2),"outro")),IF(C381="LABOR",VLOOKUP(D381,#REF!,4,FALSE),IF(C381="SINAPI",VLOOKUP(D381,#REF!,5,FALSE),IF(C381="COTAÇÃO",VLOOKUP(D381,#REF!,14,FALSE))))),IF(C381="SINAPI",IF(F381="MO",ROUND(VLOOKUP(D381,#REF!,4,FALSE)/(1+#REF!),2),VLOOKUP(D381,#REF!,4,FALSE)),"outro"))</f>
        <v>#REF!</v>
      </c>
      <c r="J381" s="24" t="e">
        <f t="shared" si="32"/>
        <v>#REF!</v>
      </c>
    </row>
    <row r="382" spans="1:12">
      <c r="A382" s="321"/>
      <c r="B382" s="322"/>
      <c r="C382" s="4"/>
      <c r="D382" s="4"/>
      <c r="E382" s="5"/>
      <c r="F382" s="4"/>
      <c r="G382" s="5"/>
      <c r="H382" s="5"/>
      <c r="I382" s="5"/>
      <c r="J382" s="6"/>
    </row>
    <row r="383" spans="1:12" ht="25.5">
      <c r="A383" s="501" t="s">
        <v>7</v>
      </c>
      <c r="B383" s="501"/>
      <c r="C383" s="501" t="s">
        <v>8</v>
      </c>
      <c r="D383" s="501"/>
      <c r="E383" s="333" t="s">
        <v>9</v>
      </c>
      <c r="F383" s="8" t="s">
        <v>1</v>
      </c>
      <c r="G383" s="9"/>
      <c r="H383" s="10"/>
      <c r="I383" s="11"/>
      <c r="J383" s="12" t="s">
        <v>311</v>
      </c>
    </row>
    <row r="384" spans="1:12" s="1" customFormat="1" ht="17.25" customHeight="1">
      <c r="A384" s="319" t="str">
        <f>CONCATENATE($M$1,"-")</f>
        <v>MO-</v>
      </c>
      <c r="B384" s="323">
        <f>COUNTIF(B$1:B383,"&gt;0")+1</f>
        <v>36</v>
      </c>
      <c r="C384" s="13" t="s">
        <v>382</v>
      </c>
      <c r="D384" s="13">
        <v>88316</v>
      </c>
      <c r="E384" s="14" t="e">
        <f>IF(C384="LABOR",VLOOKUP(D384,#REF!,5,FALSE),IF(C384="SINAPI",VLOOKUP(D384,#REF!,2,FALSE),"outro"))</f>
        <v>#REF!</v>
      </c>
      <c r="F384" s="15" t="e">
        <f>IF(C384="LABOR",VLOOKUP(D384,#REF!,6,FALSE),IF(C384="SINAPI",VLOOKUP(D384,#REF!,3,FALSE),"outro"))</f>
        <v>#REF!</v>
      </c>
      <c r="G384" s="16"/>
      <c r="H384" s="17"/>
      <c r="I384" s="18"/>
      <c r="J384" s="332" t="e">
        <f>((SUMIF(F386:F392,"MO",J386:J392)*(1+$G$3)+(SUM(J386:J392)-SUMIF(F386:F392,"MO",J386:J392)))*(1+$H$3))</f>
        <v>#REF!</v>
      </c>
      <c r="L384" s="334"/>
    </row>
    <row r="385" spans="1:12">
      <c r="A385" s="324"/>
      <c r="B385" s="331" t="s">
        <v>0</v>
      </c>
      <c r="C385" s="19" t="s">
        <v>5</v>
      </c>
      <c r="D385" s="19" t="s">
        <v>6</v>
      </c>
      <c r="E385" s="19" t="s">
        <v>74</v>
      </c>
      <c r="F385" s="19" t="s">
        <v>0</v>
      </c>
      <c r="G385" s="20" t="s">
        <v>1</v>
      </c>
      <c r="H385" s="20" t="s">
        <v>2</v>
      </c>
      <c r="I385" s="20" t="s">
        <v>3</v>
      </c>
      <c r="J385" s="19" t="s">
        <v>4</v>
      </c>
    </row>
    <row r="386" spans="1:12">
      <c r="A386" s="320"/>
      <c r="B386" s="13" t="s">
        <v>385</v>
      </c>
      <c r="C386" s="328" t="s">
        <v>382</v>
      </c>
      <c r="D386" s="22">
        <v>88236</v>
      </c>
      <c r="E386" s="21" t="e">
        <f>IF(B386="I",IF(C386="LABOR",VLOOKUP(D386,#REF!,2,FALSE),IF(C386="SINAPI",VLOOKUP(D386,#REF!,2,FALSE),IF(C386="COTAÇÃO",VLOOKUP(D386,#REF!,2,FALSE)))),IF(C386="LABOR",VLOOKUP(D386,#REF!,5,FALSE),IF(C386="SINAPI",VLOOKUP(D386,#REF!,2,FALSE),"outro")))</f>
        <v>#REF!</v>
      </c>
      <c r="F386" s="328" t="s">
        <v>387</v>
      </c>
      <c r="G386" s="22" t="e">
        <f>IF(B386="I",IF(C386="LABOR",VLOOKUP(D386,#REF!,3,FALSE),IF(C386="SINAPI",VLOOKUP(D386,#REF!,3,FALSE),IF(C386="COTAÇÃO",VLOOKUP(D386,#REF!,3,FALSE)))),IF(C386="LABOR",VLOOKUP(D386,#REF!,6,FALSE),IF(C386="SINAPI",VLOOKUP(D386,#REF!,3,FALSE),"outro")))</f>
        <v>#REF!</v>
      </c>
      <c r="H386" s="23">
        <v>1</v>
      </c>
      <c r="I386" s="24">
        <v>0.34</v>
      </c>
      <c r="J386" s="24">
        <f t="shared" ref="J386:J392" si="33">ROUND(H386*I386,2)</f>
        <v>0.34</v>
      </c>
    </row>
    <row r="387" spans="1:12">
      <c r="A387" s="320"/>
      <c r="B387" s="13" t="s">
        <v>385</v>
      </c>
      <c r="C387" s="328" t="s">
        <v>382</v>
      </c>
      <c r="D387" s="22">
        <v>88237</v>
      </c>
      <c r="E387" s="21" t="e">
        <f>IF(B387="I",IF(C387="LABOR",VLOOKUP(D387,#REF!,2,FALSE),IF(C387="SINAPI",VLOOKUP(D387,#REF!,2,FALSE),IF(C387="COTAÇÃO",VLOOKUP(D387,#REF!,2,FALSE)))),IF(C387="LABOR",VLOOKUP(D387,#REF!,5,FALSE),IF(C387="SINAPI",VLOOKUP(D387,#REF!,2,FALSE),"outro")))</f>
        <v>#REF!</v>
      </c>
      <c r="F387" s="328" t="s">
        <v>387</v>
      </c>
      <c r="G387" s="22" t="e">
        <f>IF(B387="I",IF(C387="LABOR",VLOOKUP(D387,#REF!,3,FALSE),IF(C387="SINAPI",VLOOKUP(D387,#REF!,3,FALSE),IF(C387="COTAÇÃO",VLOOKUP(D387,#REF!,3,FALSE)))),IF(C387="LABOR",VLOOKUP(D387,#REF!,6,FALSE),IF(C387="SINAPI",VLOOKUP(D387,#REF!,3,FALSE),"outro")))</f>
        <v>#REF!</v>
      </c>
      <c r="H387" s="23">
        <v>1</v>
      </c>
      <c r="I387" s="24" t="e">
        <f>IF(B387="I",IF(F387="MO",IF(C387="LABOR",ROUND(VLOOKUP(D387,#REF!,4,FALSE)/(1+#REF!),2),IF(C387="SINAPI",ROUND(VLOOKUP(D387,#REF!,5,FALSE)/(1+#REF!),2),"outro")),IF(C387="LABOR",VLOOKUP(D387,#REF!,4,FALSE),IF(C387="SINAPI",VLOOKUP(D387,#REF!,5,FALSE),IF(C387="COTAÇÃO",VLOOKUP(D387,#REF!,14,FALSE))))),IF(C387="SINAPI",IF(F387="MO",ROUND(VLOOKUP(D387,#REF!,4,FALSE)/(1+#REF!),2),VLOOKUP(D387,#REF!,4,FALSE)),"outro"))</f>
        <v>#REF!</v>
      </c>
      <c r="J387" s="24" t="e">
        <f t="shared" si="33"/>
        <v>#REF!</v>
      </c>
    </row>
    <row r="388" spans="1:12">
      <c r="A388" s="320"/>
      <c r="B388" s="13" t="s">
        <v>386</v>
      </c>
      <c r="C388" s="328" t="s">
        <v>382</v>
      </c>
      <c r="D388" s="22">
        <v>6111</v>
      </c>
      <c r="E388" s="21" t="e">
        <f>IF(B388="I",IF(C388="LABOR",VLOOKUP(D388,#REF!,2,FALSE),IF(C388="SINAPI",VLOOKUP(D388,#REF!,2,FALSE),IF(C388="COTAÇÃO",VLOOKUP(D388,#REF!,2,FALSE)))),IF(C388="LABOR",VLOOKUP(D388,#REF!,5,FALSE),IF(C388="SINAPI",VLOOKUP(D388,#REF!,2,FALSE),"outro")))</f>
        <v>#REF!</v>
      </c>
      <c r="F388" s="22" t="s">
        <v>10</v>
      </c>
      <c r="G388" s="22" t="e">
        <f>IF(B388="I",IF(C388="LABOR",VLOOKUP(D388,#REF!,3,FALSE),IF(C388="SINAPI",VLOOKUP(D388,#REF!,3,FALSE),IF(C388="COTAÇÃO",VLOOKUP(D388,#REF!,3,FALSE)))),IF(C388="LABOR",VLOOKUP(D388,#REF!,6,FALSE),IF(C388="SINAPI",VLOOKUP(D388,#REF!,3,FALSE),"outro")))</f>
        <v>#REF!</v>
      </c>
      <c r="H388" s="23">
        <v>1</v>
      </c>
      <c r="I388" s="24" t="e">
        <f>IF(B388="I",IF(F388="MO",IF(C388="LABOR",ROUND(VLOOKUP(D388,#REF!,4,FALSE)/(1+#REF!),2),IF(C388="SINAPI",ROUND(VLOOKUP(D388,#REF!,5,FALSE)/(1+#REF!),2),"outro")),IF(C388="LABOR",VLOOKUP(D388,#REF!,4,FALSE),IF(C388="SINAPI",VLOOKUP(D388,#REF!,5,FALSE),IF(C388="COTAÇÃO",VLOOKUP(D388,#REF!,14,FALSE))))),IF(C388="SINAPI",IF(F388="MO",ROUND(VLOOKUP(D388,#REF!,4,FALSE)/(1+#REF!),2),VLOOKUP(D388,#REF!,4,FALSE)),"outro"))</f>
        <v>#REF!</v>
      </c>
      <c r="J388" s="24" t="e">
        <f t="shared" si="33"/>
        <v>#REF!</v>
      </c>
    </row>
    <row r="389" spans="1:12">
      <c r="A389" s="320"/>
      <c r="B389" s="13" t="s">
        <v>386</v>
      </c>
      <c r="C389" s="328" t="s">
        <v>382</v>
      </c>
      <c r="D389" s="22">
        <v>37370</v>
      </c>
      <c r="E389" s="21" t="e">
        <f>IF(B389="I",IF(C389="LABOR",VLOOKUP(D389,#REF!,2,FALSE),IF(C389="SINAPI",VLOOKUP(D389,#REF!,2,FALSE),IF(C389="COTAÇÃO",VLOOKUP(D389,#REF!,2,FALSE)))),IF(C389="LABOR",VLOOKUP(D389,#REF!,5,FALSE),IF(C389="SINAPI",VLOOKUP(D389,#REF!,2,FALSE),"outro")))</f>
        <v>#REF!</v>
      </c>
      <c r="F389" s="328" t="s">
        <v>387</v>
      </c>
      <c r="G389" s="22" t="e">
        <f>IF(B389="I",IF(C389="LABOR",VLOOKUP(D389,#REF!,3,FALSE),IF(C389="SINAPI",VLOOKUP(D389,#REF!,3,FALSE),IF(C389="COTAÇÃO",VLOOKUP(D389,#REF!,3,FALSE)))),IF(C389="LABOR",VLOOKUP(D389,#REF!,6,FALSE),IF(C389="SINAPI",VLOOKUP(D389,#REF!,3,FALSE),"outro")))</f>
        <v>#REF!</v>
      </c>
      <c r="H389" s="23">
        <v>1</v>
      </c>
      <c r="I389" s="24" t="e">
        <f>IF(B389="I",IF(F389="MO",IF(C389="LABOR",ROUND(VLOOKUP(D389,#REF!,4,FALSE)/(1+#REF!),2),IF(C389="SINAPI",ROUND(VLOOKUP(D389,#REF!,5,FALSE)/(1+#REF!),2),"outro")),IF(C389="LABOR",VLOOKUP(D389,#REF!,4,FALSE),IF(C389="SINAPI",VLOOKUP(D389,#REF!,5,FALSE),IF(C389="COTAÇÃO",VLOOKUP(D389,#REF!,14,FALSE))))),IF(C389="SINAPI",IF(F389="MO",ROUND(VLOOKUP(D389,#REF!,4,FALSE)/(1+#REF!),2),VLOOKUP(D389,#REF!,4,FALSE)),"outro"))</f>
        <v>#REF!</v>
      </c>
      <c r="J389" s="24" t="e">
        <f t="shared" si="33"/>
        <v>#REF!</v>
      </c>
    </row>
    <row r="390" spans="1:12">
      <c r="A390" s="320"/>
      <c r="B390" s="13" t="s">
        <v>386</v>
      </c>
      <c r="C390" s="328" t="s">
        <v>382</v>
      </c>
      <c r="D390" s="22">
        <v>37371</v>
      </c>
      <c r="E390" s="21" t="e">
        <f>IF(B390="I",IF(C390="LABOR",VLOOKUP(D390,#REF!,2,FALSE),IF(C390="SINAPI",VLOOKUP(D390,#REF!,2,FALSE),IF(C390="COTAÇÃO",VLOOKUP(D390,#REF!,2,FALSE)))),IF(C390="LABOR",VLOOKUP(D390,#REF!,5,FALSE),IF(C390="SINAPI",VLOOKUP(D390,#REF!,2,FALSE),"outro")))</f>
        <v>#REF!</v>
      </c>
      <c r="F390" s="328" t="s">
        <v>387</v>
      </c>
      <c r="G390" s="22" t="e">
        <f>IF(B390="I",IF(C390="LABOR",VLOOKUP(D390,#REF!,3,FALSE),IF(C390="SINAPI",VLOOKUP(D390,#REF!,3,FALSE),IF(C390="COTAÇÃO",VLOOKUP(D390,#REF!,3,FALSE)))),IF(C390="LABOR",VLOOKUP(D390,#REF!,6,FALSE),IF(C390="SINAPI",VLOOKUP(D390,#REF!,3,FALSE),"outro")))</f>
        <v>#REF!</v>
      </c>
      <c r="H390" s="23">
        <v>1</v>
      </c>
      <c r="I390" s="24" t="e">
        <f>IF(B390="I",IF(F390="MO",IF(C390="LABOR",ROUND(VLOOKUP(D390,#REF!,4,FALSE)/(1+#REF!),2),IF(C390="SINAPI",ROUND(VLOOKUP(D390,#REF!,5,FALSE)/(1+#REF!),2),"outro")),IF(C390="LABOR",VLOOKUP(D390,#REF!,4,FALSE),IF(C390="SINAPI",VLOOKUP(D390,#REF!,5,FALSE),IF(C390="COTAÇÃO",VLOOKUP(D390,#REF!,14,FALSE))))),IF(C390="SINAPI",IF(F390="MO",ROUND(VLOOKUP(D390,#REF!,4,FALSE)/(1+#REF!),2),VLOOKUP(D390,#REF!,4,FALSE)),"outro"))</f>
        <v>#REF!</v>
      </c>
      <c r="J390" s="24" t="e">
        <f t="shared" si="33"/>
        <v>#REF!</v>
      </c>
    </row>
    <row r="391" spans="1:12">
      <c r="A391" s="320"/>
      <c r="B391" s="13" t="s">
        <v>386</v>
      </c>
      <c r="C391" s="328" t="s">
        <v>382</v>
      </c>
      <c r="D391" s="22">
        <v>37372</v>
      </c>
      <c r="E391" s="21" t="e">
        <f>IF(B391="I",IF(C391="LABOR",VLOOKUP(D391,#REF!,2,FALSE),IF(C391="SINAPI",VLOOKUP(D391,#REF!,2,FALSE),IF(C391="COTAÇÃO",VLOOKUP(D391,#REF!,2,FALSE)))),IF(C391="LABOR",VLOOKUP(D391,#REF!,5,FALSE),IF(C391="SINAPI",VLOOKUP(D391,#REF!,2,FALSE),"outro")))</f>
        <v>#REF!</v>
      </c>
      <c r="F391" s="328" t="s">
        <v>387</v>
      </c>
      <c r="G391" s="22" t="e">
        <f>IF(B391="I",IF(C391="LABOR",VLOOKUP(D391,#REF!,3,FALSE),IF(C391="SINAPI",VLOOKUP(D391,#REF!,3,FALSE),IF(C391="COTAÇÃO",VLOOKUP(D391,#REF!,3,FALSE)))),IF(C391="LABOR",VLOOKUP(D391,#REF!,6,FALSE),IF(C391="SINAPI",VLOOKUP(D391,#REF!,3,FALSE),"outro")))</f>
        <v>#REF!</v>
      </c>
      <c r="H391" s="23">
        <v>1</v>
      </c>
      <c r="I391" s="24" t="e">
        <f>IF(B391="I",IF(F391="MO",IF(C391="LABOR",ROUND(VLOOKUP(D391,#REF!,4,FALSE)/(1+#REF!),2),IF(C391="SINAPI",ROUND(VLOOKUP(D391,#REF!,5,FALSE)/(1+#REF!),2),"outro")),IF(C391="LABOR",VLOOKUP(D391,#REF!,4,FALSE),IF(C391="SINAPI",VLOOKUP(D391,#REF!,5,FALSE),IF(C391="COTAÇÃO",VLOOKUP(D391,#REF!,14,FALSE))))),IF(C391="SINAPI",IF(F391="MO",ROUND(VLOOKUP(D391,#REF!,4,FALSE)/(1+#REF!),2),VLOOKUP(D391,#REF!,4,FALSE)),"outro"))</f>
        <v>#REF!</v>
      </c>
      <c r="J391" s="24" t="e">
        <f t="shared" si="33"/>
        <v>#REF!</v>
      </c>
    </row>
    <row r="392" spans="1:12">
      <c r="A392" s="320"/>
      <c r="B392" s="13" t="s">
        <v>386</v>
      </c>
      <c r="C392" s="328" t="s">
        <v>382</v>
      </c>
      <c r="D392" s="22">
        <v>37373</v>
      </c>
      <c r="E392" s="21" t="e">
        <f>IF(B392="I",IF(C392="LABOR",VLOOKUP(D392,#REF!,2,FALSE),IF(C392="SINAPI",VLOOKUP(D392,#REF!,2,FALSE),IF(C392="COTAÇÃO",VLOOKUP(D392,#REF!,2,FALSE)))),IF(C392="LABOR",VLOOKUP(D392,#REF!,5,FALSE),IF(C392="SINAPI",VLOOKUP(D392,#REF!,2,FALSE),"outro")))</f>
        <v>#REF!</v>
      </c>
      <c r="F392" s="328" t="s">
        <v>387</v>
      </c>
      <c r="G392" s="22" t="e">
        <f>IF(B392="I",IF(C392="LABOR",VLOOKUP(D392,#REF!,3,FALSE),IF(C392="SINAPI",VLOOKUP(D392,#REF!,3,FALSE),IF(C392="COTAÇÃO",VLOOKUP(D392,#REF!,3,FALSE)))),IF(C392="LABOR",VLOOKUP(D392,#REF!,6,FALSE),IF(C392="SINAPI",VLOOKUP(D392,#REF!,3,FALSE),"outro")))</f>
        <v>#REF!</v>
      </c>
      <c r="H392" s="23">
        <v>1</v>
      </c>
      <c r="I392" s="24" t="e">
        <f>IF(B392="I",IF(F392="MO",IF(C392="LABOR",ROUND(VLOOKUP(D392,#REF!,4,FALSE)/(1+#REF!),2),IF(C392="SINAPI",ROUND(VLOOKUP(D392,#REF!,5,FALSE)/(1+#REF!),2),"outro")),IF(C392="LABOR",VLOOKUP(D392,#REF!,4,FALSE),IF(C392="SINAPI",VLOOKUP(D392,#REF!,5,FALSE),IF(C392="COTAÇÃO",VLOOKUP(D392,#REF!,14,FALSE))))),IF(C392="SINAPI",IF(F392="MO",ROUND(VLOOKUP(D392,#REF!,4,FALSE)/(1+#REF!),2),VLOOKUP(D392,#REF!,4,FALSE)),"outro"))</f>
        <v>#REF!</v>
      </c>
      <c r="J392" s="24" t="e">
        <f t="shared" si="33"/>
        <v>#REF!</v>
      </c>
    </row>
    <row r="393" spans="1:12">
      <c r="A393" s="321"/>
      <c r="B393" s="322"/>
      <c r="C393" s="4"/>
      <c r="D393" s="4"/>
      <c r="E393" s="5"/>
      <c r="F393" s="4"/>
      <c r="G393" s="5"/>
      <c r="H393" s="5"/>
      <c r="I393" s="5"/>
      <c r="J393" s="6"/>
    </row>
    <row r="394" spans="1:12" ht="25.5">
      <c r="A394" s="501" t="s">
        <v>7</v>
      </c>
      <c r="B394" s="501"/>
      <c r="C394" s="501" t="s">
        <v>8</v>
      </c>
      <c r="D394" s="501"/>
      <c r="E394" s="333" t="s">
        <v>9</v>
      </c>
      <c r="F394" s="8" t="s">
        <v>1</v>
      </c>
      <c r="G394" s="9"/>
      <c r="H394" s="10"/>
      <c r="I394" s="11"/>
      <c r="J394" s="12" t="s">
        <v>311</v>
      </c>
    </row>
    <row r="395" spans="1:12" s="1" customFormat="1" ht="17.25" customHeight="1">
      <c r="A395" s="319" t="str">
        <f>CONCATENATE($M$1,"-")</f>
        <v>MO-</v>
      </c>
      <c r="B395" s="323">
        <f>COUNTIF(B$1:B394,"&gt;0")+1</f>
        <v>37</v>
      </c>
      <c r="C395" s="13" t="s">
        <v>382</v>
      </c>
      <c r="D395" s="13">
        <v>88317</v>
      </c>
      <c r="E395" s="14" t="e">
        <f>IF(C395="LABOR",VLOOKUP(D395,#REF!,5,FALSE),IF(C395="SINAPI",VLOOKUP(D395,#REF!,2,FALSE),"outro"))</f>
        <v>#REF!</v>
      </c>
      <c r="F395" s="15" t="e">
        <f>IF(C395="LABOR",VLOOKUP(D395,#REF!,6,FALSE),IF(C395="SINAPI",VLOOKUP(D395,#REF!,3,FALSE),"outro"))</f>
        <v>#REF!</v>
      </c>
      <c r="G395" s="16"/>
      <c r="H395" s="17"/>
      <c r="I395" s="18"/>
      <c r="J395" s="332" t="e">
        <f>((SUMIF(F397:F403,"MO",J397:J403)*(1+$G$3)+(SUM(J397:J403)-SUMIF(F397:F403,"MO",J397:J403)))*(1+$H$3))</f>
        <v>#REF!</v>
      </c>
      <c r="L395" s="334"/>
    </row>
    <row r="396" spans="1:12">
      <c r="A396" s="324"/>
      <c r="B396" s="331" t="s">
        <v>0</v>
      </c>
      <c r="C396" s="19" t="s">
        <v>5</v>
      </c>
      <c r="D396" s="19" t="s">
        <v>6</v>
      </c>
      <c r="E396" s="19" t="s">
        <v>74</v>
      </c>
      <c r="F396" s="19" t="s">
        <v>0</v>
      </c>
      <c r="G396" s="20" t="s">
        <v>1</v>
      </c>
      <c r="H396" s="20" t="s">
        <v>2</v>
      </c>
      <c r="I396" s="20" t="s">
        <v>3</v>
      </c>
      <c r="J396" s="19" t="s">
        <v>4</v>
      </c>
    </row>
    <row r="397" spans="1:12">
      <c r="A397" s="320"/>
      <c r="B397" s="13" t="s">
        <v>385</v>
      </c>
      <c r="C397" s="328" t="s">
        <v>382</v>
      </c>
      <c r="D397" s="22">
        <v>88236</v>
      </c>
      <c r="E397" s="21" t="e">
        <f>IF(B397="I",IF(C397="LABOR",VLOOKUP(D397,#REF!,2,FALSE),IF(C397="SINAPI",VLOOKUP(D397,#REF!,2,FALSE),IF(C397="COTAÇÃO",VLOOKUP(D397,#REF!,2,FALSE)))),IF(C397="LABOR",VLOOKUP(D397,#REF!,5,FALSE),IF(C397="SINAPI",VLOOKUP(D397,#REF!,2,FALSE),"outro")))</f>
        <v>#REF!</v>
      </c>
      <c r="F397" s="328" t="s">
        <v>387</v>
      </c>
      <c r="G397" s="22" t="e">
        <f>IF(B397="I",IF(C397="LABOR",VLOOKUP(D397,#REF!,3,FALSE),IF(C397="SINAPI",VLOOKUP(D397,#REF!,3,FALSE),IF(C397="COTAÇÃO",VLOOKUP(D397,#REF!,3,FALSE)))),IF(C397="LABOR",VLOOKUP(D397,#REF!,6,FALSE),IF(C397="SINAPI",VLOOKUP(D397,#REF!,3,FALSE),"outro")))</f>
        <v>#REF!</v>
      </c>
      <c r="H397" s="23">
        <v>1</v>
      </c>
      <c r="I397" s="24">
        <v>0.34</v>
      </c>
      <c r="J397" s="24">
        <f t="shared" ref="J397:J403" si="34">ROUND(H397*I397,2)</f>
        <v>0.34</v>
      </c>
    </row>
    <row r="398" spans="1:12">
      <c r="A398" s="320"/>
      <c r="B398" s="13" t="s">
        <v>385</v>
      </c>
      <c r="C398" s="328" t="s">
        <v>382</v>
      </c>
      <c r="D398" s="22">
        <v>88237</v>
      </c>
      <c r="E398" s="21" t="e">
        <f>IF(B398="I",IF(C398="LABOR",VLOOKUP(D398,#REF!,2,FALSE),IF(C398="SINAPI",VLOOKUP(D398,#REF!,2,FALSE),IF(C398="COTAÇÃO",VLOOKUP(D398,#REF!,2,FALSE)))),IF(C398="LABOR",VLOOKUP(D398,#REF!,5,FALSE),IF(C398="SINAPI",VLOOKUP(D398,#REF!,2,FALSE),"outro")))</f>
        <v>#REF!</v>
      </c>
      <c r="F398" s="328" t="s">
        <v>387</v>
      </c>
      <c r="G398" s="22" t="e">
        <f>IF(B398="I",IF(C398="LABOR",VLOOKUP(D398,#REF!,3,FALSE),IF(C398="SINAPI",VLOOKUP(D398,#REF!,3,FALSE),IF(C398="COTAÇÃO",VLOOKUP(D398,#REF!,3,FALSE)))),IF(C398="LABOR",VLOOKUP(D398,#REF!,6,FALSE),IF(C398="SINAPI",VLOOKUP(D398,#REF!,3,FALSE),"outro")))</f>
        <v>#REF!</v>
      </c>
      <c r="H398" s="23">
        <v>1</v>
      </c>
      <c r="I398" s="24" t="e">
        <f>IF(B398="I",IF(F398="MO",IF(C398="LABOR",ROUND(VLOOKUP(D398,#REF!,4,FALSE)/(1+#REF!),2),IF(C398="SINAPI",ROUND(VLOOKUP(D398,#REF!,5,FALSE)/(1+#REF!),2),"outro")),IF(C398="LABOR",VLOOKUP(D398,#REF!,4,FALSE),IF(C398="SINAPI",VLOOKUP(D398,#REF!,5,FALSE),IF(C398="COTAÇÃO",VLOOKUP(D398,#REF!,14,FALSE))))),IF(C398="SINAPI",IF(F398="MO",ROUND(VLOOKUP(D398,#REF!,4,FALSE)/(1+#REF!),2),VLOOKUP(D398,#REF!,4,FALSE)),"outro"))</f>
        <v>#REF!</v>
      </c>
      <c r="J398" s="24" t="e">
        <f t="shared" si="34"/>
        <v>#REF!</v>
      </c>
    </row>
    <row r="399" spans="1:12">
      <c r="A399" s="320"/>
      <c r="B399" s="13" t="s">
        <v>386</v>
      </c>
      <c r="C399" s="328" t="s">
        <v>382</v>
      </c>
      <c r="D399" s="22">
        <v>6160</v>
      </c>
      <c r="E399" s="21" t="e">
        <f>IF(B399="I",IF(C399="LABOR",VLOOKUP(D399,#REF!,2,FALSE),IF(C399="SINAPI",VLOOKUP(D399,#REF!,2,FALSE),IF(C399="COTAÇÃO",VLOOKUP(D399,#REF!,2,FALSE)))),IF(C399="LABOR",VLOOKUP(D399,#REF!,5,FALSE),IF(C399="SINAPI",VLOOKUP(D399,#REF!,2,FALSE),"outro")))</f>
        <v>#REF!</v>
      </c>
      <c r="F399" s="22" t="s">
        <v>10</v>
      </c>
      <c r="G399" s="22" t="e">
        <f>IF(B399="I",IF(C399="LABOR",VLOOKUP(D399,#REF!,3,FALSE),IF(C399="SINAPI",VLOOKUP(D399,#REF!,3,FALSE),IF(C399="COTAÇÃO",VLOOKUP(D399,#REF!,3,FALSE)))),IF(C399="LABOR",VLOOKUP(D399,#REF!,6,FALSE),IF(C399="SINAPI",VLOOKUP(D399,#REF!,3,FALSE),"outro")))</f>
        <v>#REF!</v>
      </c>
      <c r="H399" s="23">
        <v>1</v>
      </c>
      <c r="I399" s="24" t="e">
        <f>IF(B399="I",IF(F399="MO",IF(C399="LABOR",ROUND(VLOOKUP(D399,#REF!,4,FALSE)/(1+#REF!),2),IF(C399="SINAPI",ROUND(VLOOKUP(D399,#REF!,5,FALSE)/(1+#REF!),2),"outro")),IF(C399="LABOR",VLOOKUP(D399,#REF!,4,FALSE),IF(C399="SINAPI",VLOOKUP(D399,#REF!,5,FALSE),IF(C399="COTAÇÃO",VLOOKUP(D399,#REF!,14,FALSE))))),IF(C399="SINAPI",IF(F399="MO",ROUND(VLOOKUP(D399,#REF!,4,FALSE)/(1+#REF!),2),VLOOKUP(D399,#REF!,4,FALSE)),"outro"))</f>
        <v>#REF!</v>
      </c>
      <c r="J399" s="24" t="e">
        <f t="shared" si="34"/>
        <v>#REF!</v>
      </c>
    </row>
    <row r="400" spans="1:12">
      <c r="A400" s="320"/>
      <c r="B400" s="13" t="s">
        <v>386</v>
      </c>
      <c r="C400" s="328" t="s">
        <v>382</v>
      </c>
      <c r="D400" s="22">
        <v>37370</v>
      </c>
      <c r="E400" s="21" t="e">
        <f>IF(B400="I",IF(C400="LABOR",VLOOKUP(D400,#REF!,2,FALSE),IF(C400="SINAPI",VLOOKUP(D400,#REF!,2,FALSE),IF(C400="COTAÇÃO",VLOOKUP(D400,#REF!,2,FALSE)))),IF(C400="LABOR",VLOOKUP(D400,#REF!,5,FALSE),IF(C400="SINAPI",VLOOKUP(D400,#REF!,2,FALSE),"outro")))</f>
        <v>#REF!</v>
      </c>
      <c r="F400" s="328" t="s">
        <v>387</v>
      </c>
      <c r="G400" s="22" t="e">
        <f>IF(B400="I",IF(C400="LABOR",VLOOKUP(D400,#REF!,3,FALSE),IF(C400="SINAPI",VLOOKUP(D400,#REF!,3,FALSE),IF(C400="COTAÇÃO",VLOOKUP(D400,#REF!,3,FALSE)))),IF(C400="LABOR",VLOOKUP(D400,#REF!,6,FALSE),IF(C400="SINAPI",VLOOKUP(D400,#REF!,3,FALSE),"outro")))</f>
        <v>#REF!</v>
      </c>
      <c r="H400" s="23">
        <v>1</v>
      </c>
      <c r="I400" s="24" t="e">
        <f>IF(B400="I",IF(F400="MO",IF(C400="LABOR",ROUND(VLOOKUP(D400,#REF!,4,FALSE)/(1+#REF!),2),IF(C400="SINAPI",ROUND(VLOOKUP(D400,#REF!,5,FALSE)/(1+#REF!),2),"outro")),IF(C400="LABOR",VLOOKUP(D400,#REF!,4,FALSE),IF(C400="SINAPI",VLOOKUP(D400,#REF!,5,FALSE),IF(C400="COTAÇÃO",VLOOKUP(D400,#REF!,14,FALSE))))),IF(C400="SINAPI",IF(F400="MO",ROUND(VLOOKUP(D400,#REF!,4,FALSE)/(1+#REF!),2),VLOOKUP(D400,#REF!,4,FALSE)),"outro"))</f>
        <v>#REF!</v>
      </c>
      <c r="J400" s="24" t="e">
        <f t="shared" si="34"/>
        <v>#REF!</v>
      </c>
    </row>
    <row r="401" spans="1:12">
      <c r="A401" s="320"/>
      <c r="B401" s="13" t="s">
        <v>386</v>
      </c>
      <c r="C401" s="328" t="s">
        <v>382</v>
      </c>
      <c r="D401" s="22">
        <v>37371</v>
      </c>
      <c r="E401" s="21" t="e">
        <f>IF(B401="I",IF(C401="LABOR",VLOOKUP(D401,#REF!,2,FALSE),IF(C401="SINAPI",VLOOKUP(D401,#REF!,2,FALSE),IF(C401="COTAÇÃO",VLOOKUP(D401,#REF!,2,FALSE)))),IF(C401="LABOR",VLOOKUP(D401,#REF!,5,FALSE),IF(C401="SINAPI",VLOOKUP(D401,#REF!,2,FALSE),"outro")))</f>
        <v>#REF!</v>
      </c>
      <c r="F401" s="328" t="s">
        <v>387</v>
      </c>
      <c r="G401" s="22" t="e">
        <f>IF(B401="I",IF(C401="LABOR",VLOOKUP(D401,#REF!,3,FALSE),IF(C401="SINAPI",VLOOKUP(D401,#REF!,3,FALSE),IF(C401="COTAÇÃO",VLOOKUP(D401,#REF!,3,FALSE)))),IF(C401="LABOR",VLOOKUP(D401,#REF!,6,FALSE),IF(C401="SINAPI",VLOOKUP(D401,#REF!,3,FALSE),"outro")))</f>
        <v>#REF!</v>
      </c>
      <c r="H401" s="23">
        <v>1</v>
      </c>
      <c r="I401" s="24" t="e">
        <f>IF(B401="I",IF(F401="MO",IF(C401="LABOR",ROUND(VLOOKUP(D401,#REF!,4,FALSE)/(1+#REF!),2),IF(C401="SINAPI",ROUND(VLOOKUP(D401,#REF!,5,FALSE)/(1+#REF!),2),"outro")),IF(C401="LABOR",VLOOKUP(D401,#REF!,4,FALSE),IF(C401="SINAPI",VLOOKUP(D401,#REF!,5,FALSE),IF(C401="COTAÇÃO",VLOOKUP(D401,#REF!,14,FALSE))))),IF(C401="SINAPI",IF(F401="MO",ROUND(VLOOKUP(D401,#REF!,4,FALSE)/(1+#REF!),2),VLOOKUP(D401,#REF!,4,FALSE)),"outro"))</f>
        <v>#REF!</v>
      </c>
      <c r="J401" s="24" t="e">
        <f t="shared" si="34"/>
        <v>#REF!</v>
      </c>
    </row>
    <row r="402" spans="1:12">
      <c r="A402" s="320"/>
      <c r="B402" s="13" t="s">
        <v>386</v>
      </c>
      <c r="C402" s="328" t="s">
        <v>382</v>
      </c>
      <c r="D402" s="22">
        <v>37372</v>
      </c>
      <c r="E402" s="21" t="e">
        <f>IF(B402="I",IF(C402="LABOR",VLOOKUP(D402,#REF!,2,FALSE),IF(C402="SINAPI",VLOOKUP(D402,#REF!,2,FALSE),IF(C402="COTAÇÃO",VLOOKUP(D402,#REF!,2,FALSE)))),IF(C402="LABOR",VLOOKUP(D402,#REF!,5,FALSE),IF(C402="SINAPI",VLOOKUP(D402,#REF!,2,FALSE),"outro")))</f>
        <v>#REF!</v>
      </c>
      <c r="F402" s="328" t="s">
        <v>387</v>
      </c>
      <c r="G402" s="22" t="e">
        <f>IF(B402="I",IF(C402="LABOR",VLOOKUP(D402,#REF!,3,FALSE),IF(C402="SINAPI",VLOOKUP(D402,#REF!,3,FALSE),IF(C402="COTAÇÃO",VLOOKUP(D402,#REF!,3,FALSE)))),IF(C402="LABOR",VLOOKUP(D402,#REF!,6,FALSE),IF(C402="SINAPI",VLOOKUP(D402,#REF!,3,FALSE),"outro")))</f>
        <v>#REF!</v>
      </c>
      <c r="H402" s="23">
        <v>1</v>
      </c>
      <c r="I402" s="24" t="e">
        <f>IF(B402="I",IF(F402="MO",IF(C402="LABOR",ROUND(VLOOKUP(D402,#REF!,4,FALSE)/(1+#REF!),2),IF(C402="SINAPI",ROUND(VLOOKUP(D402,#REF!,5,FALSE)/(1+#REF!),2),"outro")),IF(C402="LABOR",VLOOKUP(D402,#REF!,4,FALSE),IF(C402="SINAPI",VLOOKUP(D402,#REF!,5,FALSE),IF(C402="COTAÇÃO",VLOOKUP(D402,#REF!,14,FALSE))))),IF(C402="SINAPI",IF(F402="MO",ROUND(VLOOKUP(D402,#REF!,4,FALSE)/(1+#REF!),2),VLOOKUP(D402,#REF!,4,FALSE)),"outro"))</f>
        <v>#REF!</v>
      </c>
      <c r="J402" s="24" t="e">
        <f t="shared" si="34"/>
        <v>#REF!</v>
      </c>
    </row>
    <row r="403" spans="1:12">
      <c r="A403" s="320"/>
      <c r="B403" s="13" t="s">
        <v>386</v>
      </c>
      <c r="C403" s="328" t="s">
        <v>382</v>
      </c>
      <c r="D403" s="22">
        <v>37373</v>
      </c>
      <c r="E403" s="21" t="e">
        <f>IF(B403="I",IF(C403="LABOR",VLOOKUP(D403,#REF!,2,FALSE),IF(C403="SINAPI",VLOOKUP(D403,#REF!,2,FALSE),IF(C403="COTAÇÃO",VLOOKUP(D403,#REF!,2,FALSE)))),IF(C403="LABOR",VLOOKUP(D403,#REF!,5,FALSE),IF(C403="SINAPI",VLOOKUP(D403,#REF!,2,FALSE),"outro")))</f>
        <v>#REF!</v>
      </c>
      <c r="F403" s="328" t="s">
        <v>387</v>
      </c>
      <c r="G403" s="22" t="e">
        <f>IF(B403="I",IF(C403="LABOR",VLOOKUP(D403,#REF!,3,FALSE),IF(C403="SINAPI",VLOOKUP(D403,#REF!,3,FALSE),IF(C403="COTAÇÃO",VLOOKUP(D403,#REF!,3,FALSE)))),IF(C403="LABOR",VLOOKUP(D403,#REF!,6,FALSE),IF(C403="SINAPI",VLOOKUP(D403,#REF!,3,FALSE),"outro")))</f>
        <v>#REF!</v>
      </c>
      <c r="H403" s="23">
        <v>1</v>
      </c>
      <c r="I403" s="24" t="e">
        <f>IF(B403="I",IF(F403="MO",IF(C403="LABOR",ROUND(VLOOKUP(D403,#REF!,4,FALSE)/(1+#REF!),2),IF(C403="SINAPI",ROUND(VLOOKUP(D403,#REF!,5,FALSE)/(1+#REF!),2),"outro")),IF(C403="LABOR",VLOOKUP(D403,#REF!,4,FALSE),IF(C403="SINAPI",VLOOKUP(D403,#REF!,5,FALSE),IF(C403="COTAÇÃO",VLOOKUP(D403,#REF!,14,FALSE))))),IF(C403="SINAPI",IF(F403="MO",ROUND(VLOOKUP(D403,#REF!,4,FALSE)/(1+#REF!),2),VLOOKUP(D403,#REF!,4,FALSE)),"outro"))</f>
        <v>#REF!</v>
      </c>
      <c r="J403" s="24" t="e">
        <f t="shared" si="34"/>
        <v>#REF!</v>
      </c>
    </row>
    <row r="404" spans="1:12">
      <c r="A404" s="321"/>
      <c r="B404" s="322"/>
      <c r="C404" s="4"/>
      <c r="D404" s="4"/>
      <c r="E404" s="5"/>
      <c r="F404" s="4"/>
      <c r="G404" s="5"/>
      <c r="H404" s="5"/>
      <c r="I404" s="5"/>
      <c r="J404" s="6"/>
    </row>
    <row r="405" spans="1:12" ht="25.5">
      <c r="A405" s="501" t="s">
        <v>7</v>
      </c>
      <c r="B405" s="501"/>
      <c r="C405" s="501" t="s">
        <v>8</v>
      </c>
      <c r="D405" s="501"/>
      <c r="E405" s="333" t="s">
        <v>9</v>
      </c>
      <c r="F405" s="8" t="s">
        <v>1</v>
      </c>
      <c r="G405" s="9"/>
      <c r="H405" s="10"/>
      <c r="I405" s="11"/>
      <c r="J405" s="12" t="s">
        <v>311</v>
      </c>
    </row>
    <row r="406" spans="1:12" s="1" customFormat="1" ht="17.25" customHeight="1">
      <c r="A406" s="319" t="str">
        <f>CONCATENATE($M$1,"-")</f>
        <v>MO-</v>
      </c>
      <c r="B406" s="323">
        <f>COUNTIF(B$1:B405,"&gt;0")+1</f>
        <v>38</v>
      </c>
      <c r="C406" s="13" t="s">
        <v>382</v>
      </c>
      <c r="D406" s="13">
        <v>88323</v>
      </c>
      <c r="E406" s="14" t="e">
        <f>IF(C406="LABOR",VLOOKUP(D406,#REF!,5,FALSE),IF(C406="SINAPI",VLOOKUP(D406,#REF!,2,FALSE),"outro"))</f>
        <v>#REF!</v>
      </c>
      <c r="F406" s="15" t="e">
        <f>IF(C406="LABOR",VLOOKUP(D406,#REF!,6,FALSE),IF(C406="SINAPI",VLOOKUP(D406,#REF!,3,FALSE),"outro"))</f>
        <v>#REF!</v>
      </c>
      <c r="G406" s="16"/>
      <c r="H406" s="17"/>
      <c r="I406" s="18"/>
      <c r="J406" s="332" t="e">
        <f>((SUMIF(F408:F414,"MO",J408:J414)*(1+$G$3)+(SUM(J408:J414)-SUMIF(F408:F414,"MO",J408:J414)))*(1+$H$3))</f>
        <v>#REF!</v>
      </c>
      <c r="L406" s="334"/>
    </row>
    <row r="407" spans="1:12">
      <c r="A407" s="324"/>
      <c r="B407" s="331" t="s">
        <v>0</v>
      </c>
      <c r="C407" s="19" t="s">
        <v>5</v>
      </c>
      <c r="D407" s="19" t="s">
        <v>6</v>
      </c>
      <c r="E407" s="19" t="s">
        <v>74</v>
      </c>
      <c r="F407" s="19" t="s">
        <v>0</v>
      </c>
      <c r="G407" s="20" t="s">
        <v>1</v>
      </c>
      <c r="H407" s="20" t="s">
        <v>2</v>
      </c>
      <c r="I407" s="20" t="s">
        <v>3</v>
      </c>
      <c r="J407" s="19" t="s">
        <v>4</v>
      </c>
    </row>
    <row r="408" spans="1:12">
      <c r="A408" s="320"/>
      <c r="B408" s="13" t="s">
        <v>385</v>
      </c>
      <c r="C408" s="328" t="s">
        <v>382</v>
      </c>
      <c r="D408" s="22">
        <v>88236</v>
      </c>
      <c r="E408" s="21" t="e">
        <f>IF(B408="I",IF(C408="LABOR",VLOOKUP(D408,#REF!,2,FALSE),IF(C408="SINAPI",VLOOKUP(D408,#REF!,2,FALSE),IF(C408="COTAÇÃO",VLOOKUP(D408,#REF!,2,FALSE)))),IF(C408="LABOR",VLOOKUP(D408,#REF!,5,FALSE),IF(C408="SINAPI",VLOOKUP(D408,#REF!,2,FALSE),"outro")))</f>
        <v>#REF!</v>
      </c>
      <c r="F408" s="328" t="s">
        <v>387</v>
      </c>
      <c r="G408" s="22" t="e">
        <f>IF(B408="I",IF(C408="LABOR",VLOOKUP(D408,#REF!,3,FALSE),IF(C408="SINAPI",VLOOKUP(D408,#REF!,3,FALSE),IF(C408="COTAÇÃO",VLOOKUP(D408,#REF!,3,FALSE)))),IF(C408="LABOR",VLOOKUP(D408,#REF!,6,FALSE),IF(C408="SINAPI",VLOOKUP(D408,#REF!,3,FALSE),"outro")))</f>
        <v>#REF!</v>
      </c>
      <c r="H408" s="23">
        <v>1</v>
      </c>
      <c r="I408" s="24">
        <v>0.34</v>
      </c>
      <c r="J408" s="24">
        <f t="shared" ref="J408:J414" si="35">ROUND(H408*I408,2)</f>
        <v>0.34</v>
      </c>
    </row>
    <row r="409" spans="1:12">
      <c r="A409" s="320"/>
      <c r="B409" s="13" t="s">
        <v>385</v>
      </c>
      <c r="C409" s="328" t="s">
        <v>382</v>
      </c>
      <c r="D409" s="22">
        <v>88237</v>
      </c>
      <c r="E409" s="21" t="e">
        <f>IF(B409="I",IF(C409="LABOR",VLOOKUP(D409,#REF!,2,FALSE),IF(C409="SINAPI",VLOOKUP(D409,#REF!,2,FALSE),IF(C409="COTAÇÃO",VLOOKUP(D409,#REF!,2,FALSE)))),IF(C409="LABOR",VLOOKUP(D409,#REF!,5,FALSE),IF(C409="SINAPI",VLOOKUP(D409,#REF!,2,FALSE),"outro")))</f>
        <v>#REF!</v>
      </c>
      <c r="F409" s="328" t="s">
        <v>387</v>
      </c>
      <c r="G409" s="22" t="e">
        <f>IF(B409="I",IF(C409="LABOR",VLOOKUP(D409,#REF!,3,FALSE),IF(C409="SINAPI",VLOOKUP(D409,#REF!,3,FALSE),IF(C409="COTAÇÃO",VLOOKUP(D409,#REF!,3,FALSE)))),IF(C409="LABOR",VLOOKUP(D409,#REF!,6,FALSE),IF(C409="SINAPI",VLOOKUP(D409,#REF!,3,FALSE),"outro")))</f>
        <v>#REF!</v>
      </c>
      <c r="H409" s="23">
        <v>1</v>
      </c>
      <c r="I409" s="24" t="e">
        <f>IF(B409="I",IF(F409="MO",IF(C409="LABOR",ROUND(VLOOKUP(D409,#REF!,4,FALSE)/(1+#REF!),2),IF(C409="SINAPI",ROUND(VLOOKUP(D409,#REF!,5,FALSE)/(1+#REF!),2),"outro")),IF(C409="LABOR",VLOOKUP(D409,#REF!,4,FALSE),IF(C409="SINAPI",VLOOKUP(D409,#REF!,5,FALSE),IF(C409="COTAÇÃO",VLOOKUP(D409,#REF!,14,FALSE))))),IF(C409="SINAPI",IF(F409="MO",ROUND(VLOOKUP(D409,#REF!,4,FALSE)/(1+#REF!),2),VLOOKUP(D409,#REF!,4,FALSE)),"outro"))</f>
        <v>#REF!</v>
      </c>
      <c r="J409" s="24" t="e">
        <f t="shared" si="35"/>
        <v>#REF!</v>
      </c>
    </row>
    <row r="410" spans="1:12">
      <c r="A410" s="320"/>
      <c r="B410" s="13" t="s">
        <v>386</v>
      </c>
      <c r="C410" s="328" t="s">
        <v>382</v>
      </c>
      <c r="D410" s="22">
        <v>12869</v>
      </c>
      <c r="E410" s="21" t="e">
        <f>IF(B410="I",IF(C410="LABOR",VLOOKUP(D410,#REF!,2,FALSE),IF(C410="SINAPI",VLOOKUP(D410,#REF!,2,FALSE),IF(C410="COTAÇÃO",VLOOKUP(D410,#REF!,2,FALSE)))),IF(C410="LABOR",VLOOKUP(D410,#REF!,5,FALSE),IF(C410="SINAPI",VLOOKUP(D410,#REF!,2,FALSE),"outro")))</f>
        <v>#REF!</v>
      </c>
      <c r="F410" s="22" t="s">
        <v>10</v>
      </c>
      <c r="G410" s="22" t="e">
        <f>IF(B410="I",IF(C410="LABOR",VLOOKUP(D410,#REF!,3,FALSE),IF(C410="SINAPI",VLOOKUP(D410,#REF!,3,FALSE),IF(C410="COTAÇÃO",VLOOKUP(D410,#REF!,3,FALSE)))),IF(C410="LABOR",VLOOKUP(D410,#REF!,6,FALSE),IF(C410="SINAPI",VLOOKUP(D410,#REF!,3,FALSE),"outro")))</f>
        <v>#REF!</v>
      </c>
      <c r="H410" s="23">
        <v>1</v>
      </c>
      <c r="I410" s="24" t="e">
        <f>IF(B410="I",IF(F410="MO",IF(C410="LABOR",ROUND(VLOOKUP(D410,#REF!,4,FALSE)/(1+#REF!),2),IF(C410="SINAPI",ROUND(VLOOKUP(D410,#REF!,5,FALSE)/(1+#REF!),2),"outro")),IF(C410="LABOR",VLOOKUP(D410,#REF!,4,FALSE),IF(C410="SINAPI",VLOOKUP(D410,#REF!,5,FALSE),IF(C410="COTAÇÃO",VLOOKUP(D410,#REF!,14,FALSE))))),IF(C410="SINAPI",IF(F410="MO",ROUND(VLOOKUP(D410,#REF!,4,FALSE)/(1+#REF!),2),VLOOKUP(D410,#REF!,4,FALSE)),"outro"))</f>
        <v>#REF!</v>
      </c>
      <c r="J410" s="24" t="e">
        <f t="shared" si="35"/>
        <v>#REF!</v>
      </c>
    </row>
    <row r="411" spans="1:12">
      <c r="A411" s="320"/>
      <c r="B411" s="13" t="s">
        <v>386</v>
      </c>
      <c r="C411" s="328" t="s">
        <v>382</v>
      </c>
      <c r="D411" s="22">
        <v>37370</v>
      </c>
      <c r="E411" s="21" t="e">
        <f>IF(B411="I",IF(C411="LABOR",VLOOKUP(D411,#REF!,2,FALSE),IF(C411="SINAPI",VLOOKUP(D411,#REF!,2,FALSE),IF(C411="COTAÇÃO",VLOOKUP(D411,#REF!,2,FALSE)))),IF(C411="LABOR",VLOOKUP(D411,#REF!,5,FALSE),IF(C411="SINAPI",VLOOKUP(D411,#REF!,2,FALSE),"outro")))</f>
        <v>#REF!</v>
      </c>
      <c r="F411" s="328" t="s">
        <v>387</v>
      </c>
      <c r="G411" s="22" t="e">
        <f>IF(B411="I",IF(C411="LABOR",VLOOKUP(D411,#REF!,3,FALSE),IF(C411="SINAPI",VLOOKUP(D411,#REF!,3,FALSE),IF(C411="COTAÇÃO",VLOOKUP(D411,#REF!,3,FALSE)))),IF(C411="LABOR",VLOOKUP(D411,#REF!,6,FALSE),IF(C411="SINAPI",VLOOKUP(D411,#REF!,3,FALSE),"outro")))</f>
        <v>#REF!</v>
      </c>
      <c r="H411" s="23">
        <v>1</v>
      </c>
      <c r="I411" s="24" t="e">
        <f>IF(B411="I",IF(F411="MO",IF(C411="LABOR",ROUND(VLOOKUP(D411,#REF!,4,FALSE)/(1+#REF!),2),IF(C411="SINAPI",ROUND(VLOOKUP(D411,#REF!,5,FALSE)/(1+#REF!),2),"outro")),IF(C411="LABOR",VLOOKUP(D411,#REF!,4,FALSE),IF(C411="SINAPI",VLOOKUP(D411,#REF!,5,FALSE),IF(C411="COTAÇÃO",VLOOKUP(D411,#REF!,14,FALSE))))),IF(C411="SINAPI",IF(F411="MO",ROUND(VLOOKUP(D411,#REF!,4,FALSE)/(1+#REF!),2),VLOOKUP(D411,#REF!,4,FALSE)),"outro"))</f>
        <v>#REF!</v>
      </c>
      <c r="J411" s="24" t="e">
        <f t="shared" si="35"/>
        <v>#REF!</v>
      </c>
    </row>
    <row r="412" spans="1:12">
      <c r="A412" s="320"/>
      <c r="B412" s="13" t="s">
        <v>386</v>
      </c>
      <c r="C412" s="328" t="s">
        <v>382</v>
      </c>
      <c r="D412" s="22">
        <v>37371</v>
      </c>
      <c r="E412" s="21" t="e">
        <f>IF(B412="I",IF(C412="LABOR",VLOOKUP(D412,#REF!,2,FALSE),IF(C412="SINAPI",VLOOKUP(D412,#REF!,2,FALSE),IF(C412="COTAÇÃO",VLOOKUP(D412,#REF!,2,FALSE)))),IF(C412="LABOR",VLOOKUP(D412,#REF!,5,FALSE),IF(C412="SINAPI",VLOOKUP(D412,#REF!,2,FALSE),"outro")))</f>
        <v>#REF!</v>
      </c>
      <c r="F412" s="328" t="s">
        <v>387</v>
      </c>
      <c r="G412" s="22" t="e">
        <f>IF(B412="I",IF(C412="LABOR",VLOOKUP(D412,#REF!,3,FALSE),IF(C412="SINAPI",VLOOKUP(D412,#REF!,3,FALSE),IF(C412="COTAÇÃO",VLOOKUP(D412,#REF!,3,FALSE)))),IF(C412="LABOR",VLOOKUP(D412,#REF!,6,FALSE),IF(C412="SINAPI",VLOOKUP(D412,#REF!,3,FALSE),"outro")))</f>
        <v>#REF!</v>
      </c>
      <c r="H412" s="23">
        <v>1</v>
      </c>
      <c r="I412" s="24" t="e">
        <f>IF(B412="I",IF(F412="MO",IF(C412="LABOR",ROUND(VLOOKUP(D412,#REF!,4,FALSE)/(1+#REF!),2),IF(C412="SINAPI",ROUND(VLOOKUP(D412,#REF!,5,FALSE)/(1+#REF!),2),"outro")),IF(C412="LABOR",VLOOKUP(D412,#REF!,4,FALSE),IF(C412="SINAPI",VLOOKUP(D412,#REF!,5,FALSE),IF(C412="COTAÇÃO",VLOOKUP(D412,#REF!,14,FALSE))))),IF(C412="SINAPI",IF(F412="MO",ROUND(VLOOKUP(D412,#REF!,4,FALSE)/(1+#REF!),2),VLOOKUP(D412,#REF!,4,FALSE)),"outro"))</f>
        <v>#REF!</v>
      </c>
      <c r="J412" s="24" t="e">
        <f t="shared" si="35"/>
        <v>#REF!</v>
      </c>
    </row>
    <row r="413" spans="1:12">
      <c r="A413" s="320"/>
      <c r="B413" s="13" t="s">
        <v>386</v>
      </c>
      <c r="C413" s="328" t="s">
        <v>382</v>
      </c>
      <c r="D413" s="22">
        <v>37372</v>
      </c>
      <c r="E413" s="21" t="e">
        <f>IF(B413="I",IF(C413="LABOR",VLOOKUP(D413,#REF!,2,FALSE),IF(C413="SINAPI",VLOOKUP(D413,#REF!,2,FALSE),IF(C413="COTAÇÃO",VLOOKUP(D413,#REF!,2,FALSE)))),IF(C413="LABOR",VLOOKUP(D413,#REF!,5,FALSE),IF(C413="SINAPI",VLOOKUP(D413,#REF!,2,FALSE),"outro")))</f>
        <v>#REF!</v>
      </c>
      <c r="F413" s="328" t="s">
        <v>387</v>
      </c>
      <c r="G413" s="22" t="e">
        <f>IF(B413="I",IF(C413="LABOR",VLOOKUP(D413,#REF!,3,FALSE),IF(C413="SINAPI",VLOOKUP(D413,#REF!,3,FALSE),IF(C413="COTAÇÃO",VLOOKUP(D413,#REF!,3,FALSE)))),IF(C413="LABOR",VLOOKUP(D413,#REF!,6,FALSE),IF(C413="SINAPI",VLOOKUP(D413,#REF!,3,FALSE),"outro")))</f>
        <v>#REF!</v>
      </c>
      <c r="H413" s="23">
        <v>1</v>
      </c>
      <c r="I413" s="24" t="e">
        <f>IF(B413="I",IF(F413="MO",IF(C413="LABOR",ROUND(VLOOKUP(D413,#REF!,4,FALSE)/(1+#REF!),2),IF(C413="SINAPI",ROUND(VLOOKUP(D413,#REF!,5,FALSE)/(1+#REF!),2),"outro")),IF(C413="LABOR",VLOOKUP(D413,#REF!,4,FALSE),IF(C413="SINAPI",VLOOKUP(D413,#REF!,5,FALSE),IF(C413="COTAÇÃO",VLOOKUP(D413,#REF!,14,FALSE))))),IF(C413="SINAPI",IF(F413="MO",ROUND(VLOOKUP(D413,#REF!,4,FALSE)/(1+#REF!),2),VLOOKUP(D413,#REF!,4,FALSE)),"outro"))</f>
        <v>#REF!</v>
      </c>
      <c r="J413" s="24" t="e">
        <f t="shared" si="35"/>
        <v>#REF!</v>
      </c>
    </row>
    <row r="414" spans="1:12">
      <c r="A414" s="320"/>
      <c r="B414" s="13" t="s">
        <v>386</v>
      </c>
      <c r="C414" s="328" t="s">
        <v>382</v>
      </c>
      <c r="D414" s="22">
        <v>37373</v>
      </c>
      <c r="E414" s="21" t="e">
        <f>IF(B414="I",IF(C414="LABOR",VLOOKUP(D414,#REF!,2,FALSE),IF(C414="SINAPI",VLOOKUP(D414,#REF!,2,FALSE),IF(C414="COTAÇÃO",VLOOKUP(D414,#REF!,2,FALSE)))),IF(C414="LABOR",VLOOKUP(D414,#REF!,5,FALSE),IF(C414="SINAPI",VLOOKUP(D414,#REF!,2,FALSE),"outro")))</f>
        <v>#REF!</v>
      </c>
      <c r="F414" s="328" t="s">
        <v>387</v>
      </c>
      <c r="G414" s="22" t="e">
        <f>IF(B414="I",IF(C414="LABOR",VLOOKUP(D414,#REF!,3,FALSE),IF(C414="SINAPI",VLOOKUP(D414,#REF!,3,FALSE),IF(C414="COTAÇÃO",VLOOKUP(D414,#REF!,3,FALSE)))),IF(C414="LABOR",VLOOKUP(D414,#REF!,6,FALSE),IF(C414="SINAPI",VLOOKUP(D414,#REF!,3,FALSE),"outro")))</f>
        <v>#REF!</v>
      </c>
      <c r="H414" s="23">
        <v>1</v>
      </c>
      <c r="I414" s="24" t="e">
        <f>IF(B414="I",IF(F414="MO",IF(C414="LABOR",ROUND(VLOOKUP(D414,#REF!,4,FALSE)/(1+#REF!),2),IF(C414="SINAPI",ROUND(VLOOKUP(D414,#REF!,5,FALSE)/(1+#REF!),2),"outro")),IF(C414="LABOR",VLOOKUP(D414,#REF!,4,FALSE),IF(C414="SINAPI",VLOOKUP(D414,#REF!,5,FALSE),IF(C414="COTAÇÃO",VLOOKUP(D414,#REF!,14,FALSE))))),IF(C414="SINAPI",IF(F414="MO",ROUND(VLOOKUP(D414,#REF!,4,FALSE)/(1+#REF!),2),VLOOKUP(D414,#REF!,4,FALSE)),"outro"))</f>
        <v>#REF!</v>
      </c>
      <c r="J414" s="24" t="e">
        <f t="shared" si="35"/>
        <v>#REF!</v>
      </c>
    </row>
    <row r="415" spans="1:12">
      <c r="A415" s="321"/>
      <c r="B415" s="322"/>
      <c r="C415" s="4"/>
      <c r="D415" s="4"/>
      <c r="E415" s="5"/>
      <c r="F415" s="4"/>
      <c r="G415" s="5"/>
      <c r="H415" s="5"/>
      <c r="I415" s="5"/>
      <c r="J415" s="6"/>
    </row>
    <row r="416" spans="1:12" ht="25.5">
      <c r="A416" s="501" t="s">
        <v>7</v>
      </c>
      <c r="B416" s="501"/>
      <c r="C416" s="501" t="s">
        <v>8</v>
      </c>
      <c r="D416" s="501"/>
      <c r="E416" s="333" t="s">
        <v>9</v>
      </c>
      <c r="F416" s="8" t="s">
        <v>1</v>
      </c>
      <c r="G416" s="9"/>
      <c r="H416" s="10"/>
      <c r="I416" s="11"/>
      <c r="J416" s="12" t="s">
        <v>311</v>
      </c>
    </row>
    <row r="417" spans="1:12" s="1" customFormat="1" ht="17.25" customHeight="1">
      <c r="A417" s="319" t="str">
        <f>CONCATENATE($M$1,"-")</f>
        <v>MO-</v>
      </c>
      <c r="B417" s="323">
        <f>COUNTIF(B$1:B416,"&gt;0")+1</f>
        <v>39</v>
      </c>
      <c r="C417" s="13" t="s">
        <v>382</v>
      </c>
      <c r="D417" s="13">
        <v>88325</v>
      </c>
      <c r="E417" s="14" t="e">
        <f>IF(C417="LABOR",VLOOKUP(D417,#REF!,5,FALSE),IF(C417="SINAPI",VLOOKUP(D417,#REF!,2,FALSE),"outro"))</f>
        <v>#REF!</v>
      </c>
      <c r="F417" s="15" t="e">
        <f>IF(C417="LABOR",VLOOKUP(D417,#REF!,6,FALSE),IF(C417="SINAPI",VLOOKUP(D417,#REF!,3,FALSE),"outro"))</f>
        <v>#REF!</v>
      </c>
      <c r="G417" s="16"/>
      <c r="H417" s="17"/>
      <c r="I417" s="18"/>
      <c r="J417" s="211" t="e">
        <f>((SUMIF(F419:F425,"MO",J419:J425)*(1+$G$3)+(SUM(J419:J425)-SUMIF(F419:F425,"MO",J419:J425)))*(1+$H$3))</f>
        <v>#REF!</v>
      </c>
      <c r="L417" s="334"/>
    </row>
    <row r="418" spans="1:12">
      <c r="A418" s="324"/>
      <c r="B418" s="331" t="s">
        <v>0</v>
      </c>
      <c r="C418" s="19" t="s">
        <v>5</v>
      </c>
      <c r="D418" s="19" t="s">
        <v>6</v>
      </c>
      <c r="E418" s="19" t="s">
        <v>74</v>
      </c>
      <c r="F418" s="19" t="s">
        <v>0</v>
      </c>
      <c r="G418" s="20" t="s">
        <v>1</v>
      </c>
      <c r="H418" s="20" t="s">
        <v>2</v>
      </c>
      <c r="I418" s="20" t="s">
        <v>3</v>
      </c>
      <c r="J418" s="19" t="s">
        <v>4</v>
      </c>
    </row>
    <row r="419" spans="1:12">
      <c r="A419" s="320"/>
      <c r="B419" s="13" t="s">
        <v>385</v>
      </c>
      <c r="C419" s="328" t="s">
        <v>382</v>
      </c>
      <c r="D419" s="22">
        <v>88236</v>
      </c>
      <c r="E419" s="21" t="e">
        <f>IF(B419="I",IF(C419="LABOR",VLOOKUP(D419,#REF!,2,FALSE),IF(C419="SINAPI",VLOOKUP(D419,#REF!,2,FALSE),IF(C419="COTAÇÃO",VLOOKUP(D419,#REF!,2,FALSE)))),IF(C419="LABOR",VLOOKUP(D419,#REF!,5,FALSE),IF(C419="SINAPI",VLOOKUP(D419,#REF!,2,FALSE),"outro")))</f>
        <v>#REF!</v>
      </c>
      <c r="F419" s="328" t="s">
        <v>387</v>
      </c>
      <c r="G419" s="22" t="e">
        <f>IF(B419="I",IF(C419="LABOR",VLOOKUP(D419,#REF!,3,FALSE),IF(C419="SINAPI",VLOOKUP(D419,#REF!,3,FALSE),IF(C419="COTAÇÃO",VLOOKUP(D419,#REF!,3,FALSE)))),IF(C419="LABOR",VLOOKUP(D419,#REF!,6,FALSE),IF(C419="SINAPI",VLOOKUP(D419,#REF!,3,FALSE),"outro")))</f>
        <v>#REF!</v>
      </c>
      <c r="H419" s="23">
        <v>1</v>
      </c>
      <c r="I419" s="24">
        <v>0.34</v>
      </c>
      <c r="J419" s="24">
        <f t="shared" ref="J419:J425" si="36">ROUND(H419*I419,2)</f>
        <v>0.34</v>
      </c>
    </row>
    <row r="420" spans="1:12">
      <c r="A420" s="320"/>
      <c r="B420" s="13" t="s">
        <v>385</v>
      </c>
      <c r="C420" s="328" t="s">
        <v>382</v>
      </c>
      <c r="D420" s="22">
        <v>88237</v>
      </c>
      <c r="E420" s="21" t="e">
        <f>IF(B420="I",IF(C420="LABOR",VLOOKUP(D420,#REF!,2,FALSE),IF(C420="SINAPI",VLOOKUP(D420,#REF!,2,FALSE),IF(C420="COTAÇÃO",VLOOKUP(D420,#REF!,2,FALSE)))),IF(C420="LABOR",VLOOKUP(D420,#REF!,5,FALSE),IF(C420="SINAPI",VLOOKUP(D420,#REF!,2,FALSE),"outro")))</f>
        <v>#REF!</v>
      </c>
      <c r="F420" s="328" t="s">
        <v>387</v>
      </c>
      <c r="G420" s="22" t="e">
        <f>IF(B420="I",IF(C420="LABOR",VLOOKUP(D420,#REF!,3,FALSE),IF(C420="SINAPI",VLOOKUP(D420,#REF!,3,FALSE),IF(C420="COTAÇÃO",VLOOKUP(D420,#REF!,3,FALSE)))),IF(C420="LABOR",VLOOKUP(D420,#REF!,6,FALSE),IF(C420="SINAPI",VLOOKUP(D420,#REF!,3,FALSE),"outro")))</f>
        <v>#REF!</v>
      </c>
      <c r="H420" s="23">
        <v>1</v>
      </c>
      <c r="I420" s="24" t="e">
        <f>IF(B420="I",IF(F420="MO",IF(C420="LABOR",ROUND(VLOOKUP(D420,#REF!,4,FALSE)/(1+#REF!),2),IF(C420="SINAPI",ROUND(VLOOKUP(D420,#REF!,5,FALSE)/(1+#REF!),2),"outro")),IF(C420="LABOR",VLOOKUP(D420,#REF!,4,FALSE),IF(C420="SINAPI",VLOOKUP(D420,#REF!,5,FALSE),IF(C420="COTAÇÃO",VLOOKUP(D420,#REF!,14,FALSE))))),IF(C420="SINAPI",IF(F420="MO",ROUND(VLOOKUP(D420,#REF!,4,FALSE)/(1+#REF!),2),VLOOKUP(D420,#REF!,4,FALSE)),"outro"))</f>
        <v>#REF!</v>
      </c>
      <c r="J420" s="24" t="e">
        <f t="shared" si="36"/>
        <v>#REF!</v>
      </c>
    </row>
    <row r="421" spans="1:12">
      <c r="A421" s="320"/>
      <c r="B421" s="13" t="s">
        <v>386</v>
      </c>
      <c r="C421" s="328" t="s">
        <v>382</v>
      </c>
      <c r="D421" s="22">
        <v>10489</v>
      </c>
      <c r="E421" s="21" t="e">
        <f>IF(B421="I",IF(C421="LABOR",VLOOKUP(D421,#REF!,2,FALSE),IF(C421="SINAPI",VLOOKUP(D421,#REF!,2,FALSE),IF(C421="COTAÇÃO",VLOOKUP(D421,#REF!,2,FALSE)))),IF(C421="LABOR",VLOOKUP(D421,#REF!,5,FALSE),IF(C421="SINAPI",VLOOKUP(D421,#REF!,2,FALSE),"outro")))</f>
        <v>#REF!</v>
      </c>
      <c r="F421" s="22" t="s">
        <v>10</v>
      </c>
      <c r="G421" s="22" t="e">
        <f>IF(B421="I",IF(C421="LABOR",VLOOKUP(D421,#REF!,3,FALSE),IF(C421="SINAPI",VLOOKUP(D421,#REF!,3,FALSE),IF(C421="COTAÇÃO",VLOOKUP(D421,#REF!,3,FALSE)))),IF(C421="LABOR",VLOOKUP(D421,#REF!,6,FALSE),IF(C421="SINAPI",VLOOKUP(D421,#REF!,3,FALSE),"outro")))</f>
        <v>#REF!</v>
      </c>
      <c r="H421" s="23">
        <v>1</v>
      </c>
      <c r="I421" s="24" t="e">
        <f>IF(B421="I",IF(F421="MO",IF(C421="LABOR",ROUND(VLOOKUP(D421,#REF!,4,FALSE)/(1+#REF!),2),IF(C421="SINAPI",ROUND(VLOOKUP(D421,#REF!,5,FALSE)/(1+#REF!),2),"outro")),IF(C421="LABOR",VLOOKUP(D421,#REF!,4,FALSE),IF(C421="SINAPI",VLOOKUP(D421,#REF!,5,FALSE),IF(C421="COTAÇÃO",VLOOKUP(D421,#REF!,14,FALSE))))),IF(C421="SINAPI",IF(F421="MO",ROUND(VLOOKUP(D421,#REF!,4,FALSE)/(1+#REF!),2),VLOOKUP(D421,#REF!,4,FALSE)),"outro"))</f>
        <v>#REF!</v>
      </c>
      <c r="J421" s="24" t="e">
        <f t="shared" si="36"/>
        <v>#REF!</v>
      </c>
    </row>
    <row r="422" spans="1:12">
      <c r="A422" s="320"/>
      <c r="B422" s="13" t="s">
        <v>386</v>
      </c>
      <c r="C422" s="328" t="s">
        <v>382</v>
      </c>
      <c r="D422" s="22">
        <v>37370</v>
      </c>
      <c r="E422" s="21" t="e">
        <f>IF(B422="I",IF(C422="LABOR",VLOOKUP(D422,#REF!,2,FALSE),IF(C422="SINAPI",VLOOKUP(D422,#REF!,2,FALSE),IF(C422="COTAÇÃO",VLOOKUP(D422,#REF!,2,FALSE)))),IF(C422="LABOR",VLOOKUP(D422,#REF!,5,FALSE),IF(C422="SINAPI",VLOOKUP(D422,#REF!,2,FALSE),"outro")))</f>
        <v>#REF!</v>
      </c>
      <c r="F422" s="328" t="s">
        <v>387</v>
      </c>
      <c r="G422" s="22" t="e">
        <f>IF(B422="I",IF(C422="LABOR",VLOOKUP(D422,#REF!,3,FALSE),IF(C422="SINAPI",VLOOKUP(D422,#REF!,3,FALSE),IF(C422="COTAÇÃO",VLOOKUP(D422,#REF!,3,FALSE)))),IF(C422="LABOR",VLOOKUP(D422,#REF!,6,FALSE),IF(C422="SINAPI",VLOOKUP(D422,#REF!,3,FALSE),"outro")))</f>
        <v>#REF!</v>
      </c>
      <c r="H422" s="23">
        <v>1</v>
      </c>
      <c r="I422" s="24" t="e">
        <f>IF(B422="I",IF(F422="MO",IF(C422="LABOR",ROUND(VLOOKUP(D422,#REF!,4,FALSE)/(1+#REF!),2),IF(C422="SINAPI",ROUND(VLOOKUP(D422,#REF!,5,FALSE)/(1+#REF!),2),"outro")),IF(C422="LABOR",VLOOKUP(D422,#REF!,4,FALSE),IF(C422="SINAPI",VLOOKUP(D422,#REF!,5,FALSE),IF(C422="COTAÇÃO",VLOOKUP(D422,#REF!,14,FALSE))))),IF(C422="SINAPI",IF(F422="MO",ROUND(VLOOKUP(D422,#REF!,4,FALSE)/(1+#REF!),2),VLOOKUP(D422,#REF!,4,FALSE)),"outro"))</f>
        <v>#REF!</v>
      </c>
      <c r="J422" s="24" t="e">
        <f t="shared" si="36"/>
        <v>#REF!</v>
      </c>
    </row>
    <row r="423" spans="1:12">
      <c r="A423" s="320"/>
      <c r="B423" s="13" t="s">
        <v>386</v>
      </c>
      <c r="C423" s="328" t="s">
        <v>382</v>
      </c>
      <c r="D423" s="22">
        <v>37371</v>
      </c>
      <c r="E423" s="21" t="e">
        <f>IF(B423="I",IF(C423="LABOR",VLOOKUP(D423,#REF!,2,FALSE),IF(C423="SINAPI",VLOOKUP(D423,#REF!,2,FALSE),IF(C423="COTAÇÃO",VLOOKUP(D423,#REF!,2,FALSE)))),IF(C423="LABOR",VLOOKUP(D423,#REF!,5,FALSE),IF(C423="SINAPI",VLOOKUP(D423,#REF!,2,FALSE),"outro")))</f>
        <v>#REF!</v>
      </c>
      <c r="F423" s="328" t="s">
        <v>387</v>
      </c>
      <c r="G423" s="22" t="e">
        <f>IF(B423="I",IF(C423="LABOR",VLOOKUP(D423,#REF!,3,FALSE),IF(C423="SINAPI",VLOOKUP(D423,#REF!,3,FALSE),IF(C423="COTAÇÃO",VLOOKUP(D423,#REF!,3,FALSE)))),IF(C423="LABOR",VLOOKUP(D423,#REF!,6,FALSE),IF(C423="SINAPI",VLOOKUP(D423,#REF!,3,FALSE),"outro")))</f>
        <v>#REF!</v>
      </c>
      <c r="H423" s="23">
        <v>1</v>
      </c>
      <c r="I423" s="24" t="e">
        <f>IF(B423="I",IF(F423="MO",IF(C423="LABOR",ROUND(VLOOKUP(D423,#REF!,4,FALSE)/(1+#REF!),2),IF(C423="SINAPI",ROUND(VLOOKUP(D423,#REF!,5,FALSE)/(1+#REF!),2),"outro")),IF(C423="LABOR",VLOOKUP(D423,#REF!,4,FALSE),IF(C423="SINAPI",VLOOKUP(D423,#REF!,5,FALSE),IF(C423="COTAÇÃO",VLOOKUP(D423,#REF!,14,FALSE))))),IF(C423="SINAPI",IF(F423="MO",ROUND(VLOOKUP(D423,#REF!,4,FALSE)/(1+#REF!),2),VLOOKUP(D423,#REF!,4,FALSE)),"outro"))</f>
        <v>#REF!</v>
      </c>
      <c r="J423" s="24" t="e">
        <f t="shared" si="36"/>
        <v>#REF!</v>
      </c>
    </row>
    <row r="424" spans="1:12">
      <c r="A424" s="320"/>
      <c r="B424" s="13" t="s">
        <v>386</v>
      </c>
      <c r="C424" s="328" t="s">
        <v>382</v>
      </c>
      <c r="D424" s="22">
        <v>37372</v>
      </c>
      <c r="E424" s="21" t="e">
        <f>IF(B424="I",IF(C424="LABOR",VLOOKUP(D424,#REF!,2,FALSE),IF(C424="SINAPI",VLOOKUP(D424,#REF!,2,FALSE),IF(C424="COTAÇÃO",VLOOKUP(D424,#REF!,2,FALSE)))),IF(C424="LABOR",VLOOKUP(D424,#REF!,5,FALSE),IF(C424="SINAPI",VLOOKUP(D424,#REF!,2,FALSE),"outro")))</f>
        <v>#REF!</v>
      </c>
      <c r="F424" s="328" t="s">
        <v>387</v>
      </c>
      <c r="G424" s="22" t="e">
        <f>IF(B424="I",IF(C424="LABOR",VLOOKUP(D424,#REF!,3,FALSE),IF(C424="SINAPI",VLOOKUP(D424,#REF!,3,FALSE),IF(C424="COTAÇÃO",VLOOKUP(D424,#REF!,3,FALSE)))),IF(C424="LABOR",VLOOKUP(D424,#REF!,6,FALSE),IF(C424="SINAPI",VLOOKUP(D424,#REF!,3,FALSE),"outro")))</f>
        <v>#REF!</v>
      </c>
      <c r="H424" s="23">
        <v>1</v>
      </c>
      <c r="I424" s="24" t="e">
        <f>IF(B424="I",IF(F424="MO",IF(C424="LABOR",ROUND(VLOOKUP(D424,#REF!,4,FALSE)/(1+#REF!),2),IF(C424="SINAPI",ROUND(VLOOKUP(D424,#REF!,5,FALSE)/(1+#REF!),2),"outro")),IF(C424="LABOR",VLOOKUP(D424,#REF!,4,FALSE),IF(C424="SINAPI",VLOOKUP(D424,#REF!,5,FALSE),IF(C424="COTAÇÃO",VLOOKUP(D424,#REF!,14,FALSE))))),IF(C424="SINAPI",IF(F424="MO",ROUND(VLOOKUP(D424,#REF!,4,FALSE)/(1+#REF!),2),VLOOKUP(D424,#REF!,4,FALSE)),"outro"))</f>
        <v>#REF!</v>
      </c>
      <c r="J424" s="24" t="e">
        <f t="shared" si="36"/>
        <v>#REF!</v>
      </c>
    </row>
    <row r="425" spans="1:12">
      <c r="A425" s="320"/>
      <c r="B425" s="13" t="s">
        <v>386</v>
      </c>
      <c r="C425" s="328" t="s">
        <v>382</v>
      </c>
      <c r="D425" s="22">
        <v>37373</v>
      </c>
      <c r="E425" s="21" t="e">
        <f>IF(B425="I",IF(C425="LABOR",VLOOKUP(D425,#REF!,2,FALSE),IF(C425="SINAPI",VLOOKUP(D425,#REF!,2,FALSE),IF(C425="COTAÇÃO",VLOOKUP(D425,#REF!,2,FALSE)))),IF(C425="LABOR",VLOOKUP(D425,#REF!,5,FALSE),IF(C425="SINAPI",VLOOKUP(D425,#REF!,2,FALSE),"outro")))</f>
        <v>#REF!</v>
      </c>
      <c r="F425" s="328" t="s">
        <v>387</v>
      </c>
      <c r="G425" s="22" t="e">
        <f>IF(B425="I",IF(C425="LABOR",VLOOKUP(D425,#REF!,3,FALSE),IF(C425="SINAPI",VLOOKUP(D425,#REF!,3,FALSE),IF(C425="COTAÇÃO",VLOOKUP(D425,#REF!,3,FALSE)))),IF(C425="LABOR",VLOOKUP(D425,#REF!,6,FALSE),IF(C425="SINAPI",VLOOKUP(D425,#REF!,3,FALSE),"outro")))</f>
        <v>#REF!</v>
      </c>
      <c r="H425" s="23">
        <v>1</v>
      </c>
      <c r="I425" s="24" t="e">
        <f>IF(B425="I",IF(F425="MO",IF(C425="LABOR",ROUND(VLOOKUP(D425,#REF!,4,FALSE)/(1+#REF!),2),IF(C425="SINAPI",ROUND(VLOOKUP(D425,#REF!,5,FALSE)/(1+#REF!),2),"outro")),IF(C425="LABOR",VLOOKUP(D425,#REF!,4,FALSE),IF(C425="SINAPI",VLOOKUP(D425,#REF!,5,FALSE),IF(C425="COTAÇÃO",VLOOKUP(D425,#REF!,14,FALSE))))),IF(C425="SINAPI",IF(F425="MO",ROUND(VLOOKUP(D425,#REF!,4,FALSE)/(1+#REF!),2),VLOOKUP(D425,#REF!,4,FALSE)),"outro"))</f>
        <v>#REF!</v>
      </c>
      <c r="J425" s="24" t="e">
        <f t="shared" si="36"/>
        <v>#REF!</v>
      </c>
    </row>
    <row r="426" spans="1:12">
      <c r="A426" s="321"/>
      <c r="B426" s="322"/>
      <c r="C426" s="4"/>
      <c r="D426" s="4"/>
      <c r="E426" s="5"/>
      <c r="F426" s="4"/>
      <c r="G426" s="5"/>
      <c r="H426" s="5"/>
      <c r="I426" s="5"/>
      <c r="J426" s="6"/>
    </row>
  </sheetData>
  <mergeCells count="81">
    <mergeCell ref="A394:B394"/>
    <mergeCell ref="C394:D394"/>
    <mergeCell ref="A405:B405"/>
    <mergeCell ref="C405:D405"/>
    <mergeCell ref="A416:B416"/>
    <mergeCell ref="C416:D416"/>
    <mergeCell ref="A361:B361"/>
    <mergeCell ref="C361:D361"/>
    <mergeCell ref="A372:B372"/>
    <mergeCell ref="C372:D372"/>
    <mergeCell ref="A383:B383"/>
    <mergeCell ref="C383:D383"/>
    <mergeCell ref="A328:B328"/>
    <mergeCell ref="C328:D328"/>
    <mergeCell ref="A339:B339"/>
    <mergeCell ref="C339:D339"/>
    <mergeCell ref="A350:B350"/>
    <mergeCell ref="C350:D350"/>
    <mergeCell ref="A295:B295"/>
    <mergeCell ref="C295:D295"/>
    <mergeCell ref="A306:B306"/>
    <mergeCell ref="C306:D306"/>
    <mergeCell ref="A317:B317"/>
    <mergeCell ref="C317:D317"/>
    <mergeCell ref="A262:B262"/>
    <mergeCell ref="C262:D262"/>
    <mergeCell ref="A273:B273"/>
    <mergeCell ref="C273:D273"/>
    <mergeCell ref="A284:B284"/>
    <mergeCell ref="C284:D284"/>
    <mergeCell ref="A229:B229"/>
    <mergeCell ref="C229:D229"/>
    <mergeCell ref="A240:B240"/>
    <mergeCell ref="C240:D240"/>
    <mergeCell ref="A251:B251"/>
    <mergeCell ref="C251:D251"/>
    <mergeCell ref="A196:B196"/>
    <mergeCell ref="C196:D196"/>
    <mergeCell ref="A207:B207"/>
    <mergeCell ref="C207:D207"/>
    <mergeCell ref="A218:B218"/>
    <mergeCell ref="C218:D218"/>
    <mergeCell ref="A163:B163"/>
    <mergeCell ref="C163:D163"/>
    <mergeCell ref="A174:B174"/>
    <mergeCell ref="C174:D174"/>
    <mergeCell ref="A185:B185"/>
    <mergeCell ref="C185:D185"/>
    <mergeCell ref="A130:B130"/>
    <mergeCell ref="C130:D130"/>
    <mergeCell ref="A141:B141"/>
    <mergeCell ref="C141:D141"/>
    <mergeCell ref="A152:B152"/>
    <mergeCell ref="C152:D152"/>
    <mergeCell ref="A97:B97"/>
    <mergeCell ref="C97:D97"/>
    <mergeCell ref="A108:B108"/>
    <mergeCell ref="C108:D108"/>
    <mergeCell ref="A119:B119"/>
    <mergeCell ref="C119:D119"/>
    <mergeCell ref="A31:B31"/>
    <mergeCell ref="C31:D31"/>
    <mergeCell ref="A1:F1"/>
    <mergeCell ref="A2:F2"/>
    <mergeCell ref="A3:F3"/>
    <mergeCell ref="A5:B5"/>
    <mergeCell ref="C5:D5"/>
    <mergeCell ref="A20:B20"/>
    <mergeCell ref="C20:D20"/>
    <mergeCell ref="A12:B12"/>
    <mergeCell ref="C12:D12"/>
    <mergeCell ref="A75:B75"/>
    <mergeCell ref="C75:D75"/>
    <mergeCell ref="A86:B86"/>
    <mergeCell ref="C86:D86"/>
    <mergeCell ref="A42:B42"/>
    <mergeCell ref="C42:D42"/>
    <mergeCell ref="A53:B53"/>
    <mergeCell ref="C53:D53"/>
    <mergeCell ref="A64:B64"/>
    <mergeCell ref="C64:D64"/>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3.xml><?xml version="1.0" encoding="utf-8"?>
<worksheet xmlns="http://schemas.openxmlformats.org/spreadsheetml/2006/main" xmlns:r="http://schemas.openxmlformats.org/officeDocument/2006/relationships">
  <dimension ref="A1:M414"/>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372</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0.90429999999999999</v>
      </c>
      <c r="H3" s="27">
        <v>0</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ht="60">
      <c r="A6" s="319" t="str">
        <f>CONCATENATE($M$1,"-")</f>
        <v>IMPL-</v>
      </c>
      <c r="B6" s="323">
        <f>COUNTIF(B$1:B5,"&gt;0")+1</f>
        <v>1</v>
      </c>
      <c r="C6" s="13" t="s">
        <v>73</v>
      </c>
      <c r="D6" s="13">
        <v>20705</v>
      </c>
      <c r="E6" s="14" t="e">
        <f>IF(C6="LABOR",VLOOKUP(D6,#REF!,5,FALSE),IF(C6="SINAPI",VLOOKUP(D6,#REF!,2,FALSE),"outro"))</f>
        <v>#REF!</v>
      </c>
      <c r="F6" s="15" t="e">
        <f>IF(C6="LABOR",VLOOKUP(D6,#REF!,6,FALSE),IF(C6="SINAPI",VLOOKUP(D6,#REF!,3,FALSE),"outro"))</f>
        <v>#REF!</v>
      </c>
      <c r="G6" s="16"/>
      <c r="H6" s="17"/>
      <c r="I6" s="18"/>
      <c r="J6" s="211" t="e">
        <f>((SUMIF(F8:F93,"MO",J8:J93)*(1+$G$3)+(SUM(J8:J93)-SUMIF(F8:F93,"MO",J8:J93)))*(1+$H$3))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88261</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40.816400000000002</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10.907</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 t="shared" ref="J9:J15" si="0">ROUND(H9*I9,2)</f>
        <v>#REF!</v>
      </c>
    </row>
    <row r="10" spans="1:13">
      <c r="A10" s="320"/>
      <c r="B10" s="13" t="s">
        <v>385</v>
      </c>
      <c r="C10" s="328" t="s">
        <v>382</v>
      </c>
      <c r="D10" s="22">
        <v>88267</v>
      </c>
      <c r="E10" s="21" t="e">
        <f>IF(B10="I",IF(C10="LABOR",VLOOKUP(D10,#REF!,2,FALSE),IF(C10="SINAPI",VLOOKUP(D10,#REF!,2,FALSE),IF(C10="COTAÇÃO",VLOOKUP(D10,#REF!,2,FALSE)))),IF(C10="LABOR",VLOOKUP(D10,#REF!,5,FALSE),IF(C10="SINAPI",VLOOKUP(D10,#REF!,2,FALSE),"outro")))</f>
        <v>#REF!</v>
      </c>
      <c r="F10" s="328" t="s">
        <v>10</v>
      </c>
      <c r="G10" s="22" t="e">
        <f>IF(B10="I",IF(C10="LABOR",VLOOKUP(D10,#REF!,3,FALSE),IF(C10="SINAPI",VLOOKUP(D10,#REF!,3,FALSE),IF(C10="COTAÇÃO",VLOOKUP(D10,#REF!,3,FALSE)))),IF(C10="LABOR",VLOOKUP(D10,#REF!,6,FALSE),IF(C10="SINAPI",VLOOKUP(D10,#REF!,3,FALSE),"outro")))</f>
        <v>#REF!</v>
      </c>
      <c r="H10" s="23">
        <v>23.015999999999998</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 t="shared" si="0"/>
        <v>#REF!</v>
      </c>
    </row>
    <row r="11" spans="1:13">
      <c r="A11" s="320"/>
      <c r="B11" s="13" t="s">
        <v>385</v>
      </c>
      <c r="C11" s="328" t="s">
        <v>382</v>
      </c>
      <c r="D11" s="22">
        <v>88245</v>
      </c>
      <c r="E11" s="21" t="e">
        <f>IF(B11="I",IF(C11="LABOR",VLOOKUP(D11,#REF!,2,FALSE),IF(C11="SINAPI",VLOOKUP(D11,#REF!,2,FALSE),IF(C11="COTAÇÃO",VLOOKUP(D11,#REF!,2,FALSE)))),IF(C11="LABOR",VLOOKUP(D11,#REF!,5,FALSE),IF(C11="SINAPI",VLOOKUP(D11,#REF!,2,FALSE),"outro")))</f>
        <v>#REF!</v>
      </c>
      <c r="F11" s="328" t="s">
        <v>10</v>
      </c>
      <c r="G11" s="22" t="e">
        <f>IF(B11="I",IF(C11="LABOR",VLOOKUP(D11,#REF!,3,FALSE),IF(C11="SINAPI",VLOOKUP(D11,#REF!,3,FALSE),IF(C11="COTAÇÃO",VLOOKUP(D11,#REF!,3,FALSE)))),IF(C11="LABOR",VLOOKUP(D11,#REF!,6,FALSE),IF(C11="SINAPI",VLOOKUP(D11,#REF!,3,FALSE),"outro")))</f>
        <v>#REF!</v>
      </c>
      <c r="H11" s="23">
        <v>0.13719999999999999</v>
      </c>
      <c r="I11" s="24" t="e">
        <f>IF(B11="I",IF(F11="MO",IF(C11="LABOR",ROUND(VLOOKUP(D11,#REF!,4,FALSE)/(1+#REF!),2),IF(C11="SINAPI",ROUND(VLOOKUP(D11,#REF!,5,FALSE)/(1+#REF!),2),"outro")),IF(C11="LABOR",VLOOKUP(D11,#REF!,4,FALSE),IF(C11="SINAPI",VLOOKUP(D11,#REF!,5,FALSE),IF(C11="COTAÇÃO",VLOOKUP(D11,#REF!,14,FALSE))))),IF(C11="SINAPI",IF(F11="MO",ROUND(VLOOKUP(D11,#REF!,4,FALSE)/(1+#REF!),2),VLOOKUP(D11,#REF!,4,FALSE)),"outro"))</f>
        <v>#REF!</v>
      </c>
      <c r="J11" s="24" t="e">
        <f t="shared" si="0"/>
        <v>#REF!</v>
      </c>
    </row>
    <row r="12" spans="1:13">
      <c r="A12" s="320"/>
      <c r="B12" s="13" t="s">
        <v>385</v>
      </c>
      <c r="C12" s="328" t="s">
        <v>382</v>
      </c>
      <c r="D12" s="22">
        <v>88309</v>
      </c>
      <c r="E12" s="21" t="e">
        <f>IF(B12="I",IF(C12="LABOR",VLOOKUP(D12,#REF!,2,FALSE),IF(C12="SINAPI",VLOOKUP(D12,#REF!,2,FALSE),IF(C12="COTAÇÃO",VLOOKUP(D12,#REF!,2,FALSE)))),IF(C12="LABOR",VLOOKUP(D12,#REF!,5,FALSE),IF(C12="SINAPI",VLOOKUP(D12,#REF!,2,FALSE),"outro")))</f>
        <v>#REF!</v>
      </c>
      <c r="F12" s="328" t="s">
        <v>10</v>
      </c>
      <c r="G12" s="22" t="e">
        <f>IF(B12="I",IF(C12="LABOR",VLOOKUP(D12,#REF!,3,FALSE),IF(C12="SINAPI",VLOOKUP(D12,#REF!,3,FALSE),IF(C12="COTAÇÃO",VLOOKUP(D12,#REF!,3,FALSE)))),IF(C12="LABOR",VLOOKUP(D12,#REF!,6,FALSE),IF(C12="SINAPI",VLOOKUP(D12,#REF!,3,FALSE),"outro")))</f>
        <v>#REF!</v>
      </c>
      <c r="H12" s="23">
        <v>5.2359999999999998</v>
      </c>
      <c r="I12" s="24" t="e">
        <f>IF(B12="I",IF(F12="MO",IF(C12="LABOR",ROUND(VLOOKUP(D12,#REF!,4,FALSE)/(1+#REF!),2),IF(C12="SINAPI",ROUND(VLOOKUP(D12,#REF!,5,FALSE)/(1+#REF!),2),"outro")),IF(C12="LABOR",VLOOKUP(D12,#REF!,4,FALSE),IF(C12="SINAPI",VLOOKUP(D12,#REF!,5,FALSE),IF(C12="COTAÇÃO",VLOOKUP(D12,#REF!,14,FALSE))))),IF(C12="SINAPI",IF(F12="MO",ROUND(VLOOKUP(D12,#REF!,4,FALSE)/(1+#REF!),2),VLOOKUP(D12,#REF!,4,FALSE)),"outro"))</f>
        <v>#REF!</v>
      </c>
      <c r="J12" s="24" t="e">
        <f t="shared" si="0"/>
        <v>#REF!</v>
      </c>
    </row>
    <row r="13" spans="1:13">
      <c r="A13" s="320"/>
      <c r="B13" s="13" t="s">
        <v>385</v>
      </c>
      <c r="C13" s="328" t="s">
        <v>382</v>
      </c>
      <c r="D13" s="22">
        <v>88310</v>
      </c>
      <c r="E13" s="21" t="e">
        <f>IF(B13="I",IF(C13="LABOR",VLOOKUP(D13,#REF!,2,FALSE),IF(C13="SINAPI",VLOOKUP(D13,#REF!,2,FALSE),IF(C13="COTAÇÃO",VLOOKUP(D13,#REF!,2,FALSE)))),IF(C13="LABOR",VLOOKUP(D13,#REF!,5,FALSE),IF(C13="SINAPI",VLOOKUP(D13,#REF!,2,FALSE),"outro")))</f>
        <v>#REF!</v>
      </c>
      <c r="F13" s="328" t="s">
        <v>10</v>
      </c>
      <c r="G13" s="22" t="e">
        <f>IF(B13="I",IF(C13="LABOR",VLOOKUP(D13,#REF!,3,FALSE),IF(C13="SINAPI",VLOOKUP(D13,#REF!,3,FALSE),IF(C13="COTAÇÃO",VLOOKUP(D13,#REF!,3,FALSE)))),IF(C13="LABOR",VLOOKUP(D13,#REF!,6,FALSE),IF(C13="SINAPI",VLOOKUP(D13,#REF!,3,FALSE),"outro")))</f>
        <v>#REF!</v>
      </c>
      <c r="H13" s="23">
        <v>36.141599999999997</v>
      </c>
      <c r="I13" s="24" t="e">
        <f>IF(B13="I",IF(F13="MO",IF(C13="LABOR",ROUND(VLOOKUP(D13,#REF!,4,FALSE)/(1+#REF!),2),IF(C13="SINAPI",ROUND(VLOOKUP(D13,#REF!,5,FALSE)/(1+#REF!),2),"outro")),IF(C13="LABOR",VLOOKUP(D13,#REF!,4,FALSE),IF(C13="SINAPI",VLOOKUP(D13,#REF!,5,FALSE),IF(C13="COTAÇÃO",VLOOKUP(D13,#REF!,14,FALSE))))),IF(C13="SINAPI",IF(F13="MO",ROUND(VLOOKUP(D13,#REF!,4,FALSE)/(1+#REF!),2),VLOOKUP(D13,#REF!,4,FALSE)),"outro"))</f>
        <v>#REF!</v>
      </c>
      <c r="J13" s="24" t="e">
        <f t="shared" si="0"/>
        <v>#REF!</v>
      </c>
    </row>
    <row r="14" spans="1:13">
      <c r="A14" s="320"/>
      <c r="B14" s="13" t="s">
        <v>385</v>
      </c>
      <c r="C14" s="328" t="s">
        <v>382</v>
      </c>
      <c r="D14" s="22">
        <v>88316</v>
      </c>
      <c r="E14" s="21" t="e">
        <f>IF(B14="I",IF(C14="LABOR",VLOOKUP(D14,#REF!,2,FALSE),IF(C14="SINAPI",VLOOKUP(D14,#REF!,2,FALSE),IF(C14="COTAÇÃO",VLOOKUP(D14,#REF!,2,FALSE)))),IF(C14="LABOR",VLOOKUP(D14,#REF!,5,FALSE),IF(C14="SINAPI",VLOOKUP(D14,#REF!,2,FALSE),"outro")))</f>
        <v>#REF!</v>
      </c>
      <c r="F14" s="328" t="s">
        <v>10</v>
      </c>
      <c r="G14" s="22" t="e">
        <f>IF(B14="I",IF(C14="LABOR",VLOOKUP(D14,#REF!,3,FALSE),IF(C14="SINAPI",VLOOKUP(D14,#REF!,3,FALSE),IF(C14="COTAÇÃO",VLOOKUP(D14,#REF!,3,FALSE)))),IF(C14="LABOR",VLOOKUP(D14,#REF!,6,FALSE),IF(C14="SINAPI",VLOOKUP(D14,#REF!,3,FALSE),"outro")))</f>
        <v>#REF!</v>
      </c>
      <c r="H14" s="23">
        <v>120.6127</v>
      </c>
      <c r="I14" s="24" t="e">
        <f>IF(B14="I",IF(F14="MO",IF(C14="LABOR",ROUND(VLOOKUP(D14,#REF!,4,FALSE)/(1+#REF!),2),IF(C14="SINAPI",ROUND(VLOOKUP(D14,#REF!,5,FALSE)/(1+#REF!),2),"outro")),IF(C14="LABOR",VLOOKUP(D14,#REF!,4,FALSE),IF(C14="SINAPI",VLOOKUP(D14,#REF!,5,FALSE),IF(C14="COTAÇÃO",VLOOKUP(D14,#REF!,14,FALSE))))),IF(C14="SINAPI",IF(F14="MO",ROUND(VLOOKUP(D14,#REF!,4,FALSE)/(1+#REF!),2),VLOOKUP(D14,#REF!,4,FALSE)),"outro"))</f>
        <v>#REF!</v>
      </c>
      <c r="J14" s="24" t="e">
        <f t="shared" si="0"/>
        <v>#REF!</v>
      </c>
    </row>
    <row r="15" spans="1:13">
      <c r="A15" s="320"/>
      <c r="B15" s="13" t="s">
        <v>385</v>
      </c>
      <c r="C15" s="328" t="s">
        <v>382</v>
      </c>
      <c r="D15" s="22">
        <v>88323</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6.3684000000000003</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 t="shared" si="0"/>
        <v>#REF!</v>
      </c>
    </row>
    <row r="16" spans="1:13">
      <c r="A16" s="320"/>
      <c r="B16" s="13" t="s">
        <v>386</v>
      </c>
      <c r="C16" s="328" t="s">
        <v>73</v>
      </c>
      <c r="D16" s="22">
        <v>20503</v>
      </c>
      <c r="E16" s="21" t="e">
        <f>IF(B16="I",IF(C16="LABOR",VLOOKUP(D16,#REF!,2,FALSE),IF(C16="SINAPI",VLOOKUP(D16,#REF!,2,FALSE),IF(C16="COTAÇÃO",VLOOKUP(D16,#REF!,2,FALSE)))),IF(C16="LABOR",VLOOKUP(D16,#REF!,5,FALSE),IF(C16="SINAPI",VLOOKUP(D16,#REF!,2,FALSE),"outro")))</f>
        <v>#REF!</v>
      </c>
      <c r="F16" s="328" t="s">
        <v>12</v>
      </c>
      <c r="G16" s="22" t="e">
        <f>IF(B16="I",IF(C16="LABOR",VLOOKUP(D16,#REF!,3,FALSE),IF(C16="SINAPI",VLOOKUP(D16,#REF!,3,FALSE),IF(C16="COTAÇÃO",VLOOKUP(D16,#REF!,3,FALSE)))),IF(C16="LABOR",VLOOKUP(D16,#REF!,6,FALSE),IF(C16="SINAPI",VLOOKUP(D16,#REF!,3,FALSE),"outro")))</f>
        <v>#REF!</v>
      </c>
      <c r="H16" s="23">
        <v>0.81867699999999999</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 t="shared" ref="J16:J79" si="1">ROUND(H16*I16,2)</f>
        <v>#REF!</v>
      </c>
    </row>
    <row r="17" spans="1:10">
      <c r="A17" s="320"/>
      <c r="B17" s="13" t="s">
        <v>386</v>
      </c>
      <c r="C17" s="328" t="s">
        <v>382</v>
      </c>
      <c r="D17" s="22">
        <v>11161</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29.1144</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 t="shared" si="1"/>
        <v>#REF!</v>
      </c>
    </row>
    <row r="18" spans="1:10">
      <c r="A18" s="320"/>
      <c r="B18" s="13" t="s">
        <v>386</v>
      </c>
      <c r="C18" s="328" t="s">
        <v>382</v>
      </c>
      <c r="D18" s="22">
        <v>13284</v>
      </c>
      <c r="E18" s="21" t="e">
        <f>IF(B18="I",IF(C18="LABOR",VLOOKUP(D18,#REF!,2,FALSE),IF(C18="SINAPI",VLOOKUP(D18,#REF!,2,FALSE),IF(C18="COTAÇÃO",VLOOKUP(D18,#REF!,2,FALSE)))),IF(C18="LABOR",VLOOKUP(D18,#REF!,5,FALSE),IF(C18="SINAPI",VLOOKUP(D18,#REF!,2,FALSE),"outro")))</f>
        <v>#REF!</v>
      </c>
      <c r="F18" s="328" t="s">
        <v>12</v>
      </c>
      <c r="G18" s="22" t="e">
        <f>IF(B18="I",IF(C18="LABOR",VLOOKUP(D18,#REF!,3,FALSE),IF(C18="SINAPI",VLOOKUP(D18,#REF!,3,FALSE),IF(C18="COTAÇÃO",VLOOKUP(D18,#REF!,3,FALSE)))),IF(C18="LABOR",VLOOKUP(D18,#REF!,6,FALSE),IF(C18="SINAPI",VLOOKUP(D18,#REF!,3,FALSE),"outro")))</f>
        <v>#REF!</v>
      </c>
      <c r="H18" s="23">
        <v>139.6815</v>
      </c>
      <c r="I18" s="24" t="e">
        <f>IF(B18="I",IF(F18="MO",IF(C18="LABOR",ROUND(VLOOKUP(D18,#REF!,4,FALSE)/(1+#REF!),2),IF(C18="SINAPI",ROUND(VLOOKUP(D18,#REF!,5,FALSE)/(1+#REF!),2),"outro")),IF(C18="LABOR",VLOOKUP(D18,#REF!,4,FALSE),IF(C18="SINAPI",VLOOKUP(D18,#REF!,5,FALSE),IF(C18="COTAÇÃO",VLOOKUP(D18,#REF!,14,FALSE))))),IF(C18="SINAPI",IF(F18="MO",ROUND(VLOOKUP(D18,#REF!,4,FALSE)/(1+#REF!),2),VLOOKUP(D18,#REF!,4,FALSE)),"outro"))</f>
        <v>#REF!</v>
      </c>
      <c r="J18" s="24" t="e">
        <f t="shared" si="1"/>
        <v>#REF!</v>
      </c>
    </row>
    <row r="19" spans="1:10">
      <c r="A19" s="320"/>
      <c r="B19" s="13" t="s">
        <v>386</v>
      </c>
      <c r="C19" s="328" t="s">
        <v>382</v>
      </c>
      <c r="D19" s="22">
        <v>4721</v>
      </c>
      <c r="E19" s="21" t="e">
        <f>IF(B19="I",IF(C19="LABOR",VLOOKUP(D19,#REF!,2,FALSE),IF(C19="SINAPI",VLOOKUP(D19,#REF!,2,FALSE),IF(C19="COTAÇÃO",VLOOKUP(D19,#REF!,2,FALSE)))),IF(C19="LABOR",VLOOKUP(D19,#REF!,5,FALSE),IF(C19="SINAPI",VLOOKUP(D19,#REF!,2,FALSE),"outro")))</f>
        <v>#REF!</v>
      </c>
      <c r="F19" s="328" t="s">
        <v>12</v>
      </c>
      <c r="G19" s="22" t="e">
        <f>IF(B19="I",IF(C19="LABOR",VLOOKUP(D19,#REF!,3,FALSE),IF(C19="SINAPI",VLOOKUP(D19,#REF!,3,FALSE),IF(C19="COTAÇÃO",VLOOKUP(D19,#REF!,3,FALSE)))),IF(C19="LABOR",VLOOKUP(D19,#REF!,6,FALSE),IF(C19="SINAPI",VLOOKUP(D19,#REF!,3,FALSE),"outro")))</f>
        <v>#REF!</v>
      </c>
      <c r="H19" s="23">
        <v>1.9462E-2</v>
      </c>
      <c r="I19" s="24" t="e">
        <f>IF(B19="I",IF(F19="MO",IF(C19="LABOR",ROUND(VLOOKUP(D19,#REF!,4,FALSE)/(1+#REF!),2),IF(C19="SINAPI",ROUND(VLOOKUP(D19,#REF!,5,FALSE)/(1+#REF!),2),"outro")),IF(C19="LABOR",VLOOKUP(D19,#REF!,4,FALSE),IF(C19="SINAPI",VLOOKUP(D19,#REF!,5,FALSE),IF(C19="COTAÇÃO",VLOOKUP(D19,#REF!,14,FALSE))))),IF(C19="SINAPI",IF(F19="MO",ROUND(VLOOKUP(D19,#REF!,4,FALSE)/(1+#REF!),2),VLOOKUP(D19,#REF!,4,FALSE)),"outro"))</f>
        <v>#REF!</v>
      </c>
      <c r="J19" s="24" t="e">
        <f t="shared" si="1"/>
        <v>#REF!</v>
      </c>
    </row>
    <row r="20" spans="1:10">
      <c r="A20" s="320"/>
      <c r="B20" s="13" t="s">
        <v>386</v>
      </c>
      <c r="C20" s="328" t="s">
        <v>382</v>
      </c>
      <c r="D20" s="22">
        <v>4718</v>
      </c>
      <c r="E20" s="21" t="e">
        <f>IF(B20="I",IF(C20="LABOR",VLOOKUP(D20,#REF!,2,FALSE),IF(C20="SINAPI",VLOOKUP(D20,#REF!,2,FALSE),IF(C20="COTAÇÃO",VLOOKUP(D20,#REF!,2,FALSE)))),IF(C20="LABOR",VLOOKUP(D20,#REF!,5,FALSE),IF(C20="SINAPI",VLOOKUP(D20,#REF!,2,FALSE),"outro")))</f>
        <v>#REF!</v>
      </c>
      <c r="F20" s="328" t="s">
        <v>12</v>
      </c>
      <c r="G20" s="22" t="e">
        <f>IF(B20="I",IF(C20="LABOR",VLOOKUP(D20,#REF!,3,FALSE),IF(C20="SINAPI",VLOOKUP(D20,#REF!,3,FALSE),IF(C20="COTAÇÃO",VLOOKUP(D20,#REF!,3,FALSE)))),IF(C20="LABOR",VLOOKUP(D20,#REF!,6,FALSE),IF(C20="SINAPI",VLOOKUP(D20,#REF!,3,FALSE),"outro")))</f>
        <v>#REF!</v>
      </c>
      <c r="H20" s="23">
        <v>4.5510000000000002E-2</v>
      </c>
      <c r="I20" s="24" t="e">
        <f>IF(B20="I",IF(F20="MO",IF(C20="LABOR",ROUND(VLOOKUP(D20,#REF!,4,FALSE)/(1+#REF!),2),IF(C20="SINAPI",ROUND(VLOOKUP(D20,#REF!,5,FALSE)/(1+#REF!),2),"outro")),IF(C20="LABOR",VLOOKUP(D20,#REF!,4,FALSE),IF(C20="SINAPI",VLOOKUP(D20,#REF!,5,FALSE),IF(C20="COTAÇÃO",VLOOKUP(D20,#REF!,14,FALSE))))),IF(C20="SINAPI",IF(F20="MO",ROUND(VLOOKUP(D20,#REF!,4,FALSE)/(1+#REF!),2),VLOOKUP(D20,#REF!,4,FALSE)),"outro"))</f>
        <v>#REF!</v>
      </c>
      <c r="J20" s="24" t="e">
        <f t="shared" si="1"/>
        <v>#REF!</v>
      </c>
    </row>
    <row r="21" spans="1:10">
      <c r="A21" s="320"/>
      <c r="B21" s="13" t="s">
        <v>386</v>
      </c>
      <c r="C21" s="328" t="s">
        <v>73</v>
      </c>
      <c r="D21" s="22">
        <v>20519</v>
      </c>
      <c r="E21" s="21" t="e">
        <f>IF(B21="I",IF(C21="LABOR",VLOOKUP(D21,#REF!,2,FALSE),IF(C21="SINAPI",VLOOKUP(D21,#REF!,2,FALSE),IF(C21="COTAÇÃO",VLOOKUP(D21,#REF!,2,FALSE)))),IF(C21="LABOR",VLOOKUP(D21,#REF!,5,FALSE),IF(C21="SINAPI",VLOOKUP(D21,#REF!,2,FALSE),"outro")))</f>
        <v>#REF!</v>
      </c>
      <c r="F21" s="328" t="s">
        <v>12</v>
      </c>
      <c r="G21" s="22" t="e">
        <f>IF(B21="I",IF(C21="LABOR",VLOOKUP(D21,#REF!,3,FALSE),IF(C21="SINAPI",VLOOKUP(D21,#REF!,3,FALSE),IF(C21="COTAÇÃO",VLOOKUP(D21,#REF!,3,FALSE)))),IF(C21="LABOR",VLOOKUP(D21,#REF!,6,FALSE),IF(C21="SINAPI",VLOOKUP(D21,#REF!,3,FALSE),"outro")))</f>
        <v>#REF!</v>
      </c>
      <c r="H21" s="23">
        <v>1.0895999999999999</v>
      </c>
      <c r="I21" s="24" t="e">
        <f>IF(B21="I",IF(F21="MO",IF(C21="LABOR",ROUND(VLOOKUP(D21,#REF!,4,FALSE)/(1+#REF!),2),IF(C21="SINAPI",ROUND(VLOOKUP(D21,#REF!,5,FALSE)/(1+#REF!),2),"outro")),IF(C21="LABOR",VLOOKUP(D21,#REF!,4,FALSE),IF(C21="SINAPI",VLOOKUP(D21,#REF!,5,FALSE),IF(C21="COTAÇÃO",VLOOKUP(D21,#REF!,14,FALSE))))),IF(C21="SINAPI",IF(F21="MO",ROUND(VLOOKUP(D21,#REF!,4,FALSE)/(1+#REF!),2),VLOOKUP(D21,#REF!,4,FALSE)),"outro"))</f>
        <v>#REF!</v>
      </c>
      <c r="J21" s="24" t="e">
        <f t="shared" si="1"/>
        <v>#REF!</v>
      </c>
    </row>
    <row r="22" spans="1:10" ht="30">
      <c r="A22" s="320"/>
      <c r="B22" s="13" t="s">
        <v>386</v>
      </c>
      <c r="C22" s="328" t="s">
        <v>382</v>
      </c>
      <c r="D22" s="22">
        <v>4492</v>
      </c>
      <c r="E22" s="14" t="e">
        <f>IF(B22="I",IF(C22="LABOR",VLOOKUP(D22,#REF!,2,FALSE),IF(C22="SINAPI",VLOOKUP(D22,#REF!,2,FALSE),IF(C22="COTAÇÃO",VLOOKUP(D22,#REF!,2,FALSE)))),IF(C22="LABOR",VLOOKUP(D22,#REF!,5,FALSE),IF(C22="SINAPI",VLOOKUP(D22,#REF!,2,FALSE),"outro")))</f>
        <v>#REF!</v>
      </c>
      <c r="F22" s="328" t="s">
        <v>12</v>
      </c>
      <c r="G22" s="22" t="e">
        <f>IF(B22="I",IF(C22="LABOR",VLOOKUP(D22,#REF!,3,FALSE),IF(C22="SINAPI",VLOOKUP(D22,#REF!,3,FALSE),IF(C22="COTAÇÃO",VLOOKUP(D22,#REF!,3,FALSE)))),IF(C22="LABOR",VLOOKUP(D22,#REF!,6,FALSE),IF(C22="SINAPI",VLOOKUP(D22,#REF!,3,FALSE),"outro")))</f>
        <v>#REF!</v>
      </c>
      <c r="H22" s="23">
        <v>135.5</v>
      </c>
      <c r="I22" s="24" t="e">
        <f>IF(B22="I",IF(F22="MO",IF(C22="LABOR",ROUND(VLOOKUP(D22,#REF!,4,FALSE)/(1+#REF!),2),IF(C22="SINAPI",ROUND(VLOOKUP(D22,#REF!,5,FALSE)/(1+#REF!),2),"outro")),IF(C22="LABOR",VLOOKUP(D22,#REF!,4,FALSE),IF(C22="SINAPI",VLOOKUP(D22,#REF!,5,FALSE),IF(C22="COTAÇÃO",VLOOKUP(D22,#REF!,14,FALSE))))),IF(C22="SINAPI",IF(F22="MO",ROUND(VLOOKUP(D22,#REF!,4,FALSE)/(1+#REF!),2),VLOOKUP(D22,#REF!,4,FALSE)),"outro"))</f>
        <v>#REF!</v>
      </c>
      <c r="J22" s="24" t="e">
        <f t="shared" si="1"/>
        <v>#REF!</v>
      </c>
    </row>
    <row r="23" spans="1:10" ht="30">
      <c r="A23" s="320"/>
      <c r="B23" s="13" t="s">
        <v>386</v>
      </c>
      <c r="C23" s="328" t="s">
        <v>382</v>
      </c>
      <c r="D23" s="22">
        <v>4506</v>
      </c>
      <c r="E23" s="14" t="e">
        <f>IF(B23="I",IF(C23="LABOR",VLOOKUP(D23,#REF!,2,FALSE),IF(C23="SINAPI",VLOOKUP(D23,#REF!,2,FALSE),IF(C23="COTAÇÃO",VLOOKUP(D23,#REF!,2,FALSE)))),IF(C23="LABOR",VLOOKUP(D23,#REF!,5,FALSE),IF(C23="SINAPI",VLOOKUP(D23,#REF!,2,FALSE),"outro")))</f>
        <v>#REF!</v>
      </c>
      <c r="F23" s="328" t="s">
        <v>12</v>
      </c>
      <c r="G23" s="22" t="e">
        <f>IF(B23="I",IF(C23="LABOR",VLOOKUP(D23,#REF!,3,FALSE),IF(C23="SINAPI",VLOOKUP(D23,#REF!,3,FALSE),IF(C23="COTAÇÃO",VLOOKUP(D23,#REF!,3,FALSE)))),IF(C23="LABOR",VLOOKUP(D23,#REF!,6,FALSE),IF(C23="SINAPI",VLOOKUP(D23,#REF!,3,FALSE),"outro")))</f>
        <v>#REF!</v>
      </c>
      <c r="H23" s="23">
        <v>7.0000000000000007E-2</v>
      </c>
      <c r="I23" s="24" t="e">
        <f>IF(B23="I",IF(F23="MO",IF(C23="LABOR",ROUND(VLOOKUP(D23,#REF!,4,FALSE)/(1+#REF!),2),IF(C23="SINAPI",ROUND(VLOOKUP(D23,#REF!,5,FALSE)/(1+#REF!),2),"outro")),IF(C23="LABOR",VLOOKUP(D23,#REF!,4,FALSE),IF(C23="SINAPI",VLOOKUP(D23,#REF!,5,FALSE),IF(C23="COTAÇÃO",VLOOKUP(D23,#REF!,14,FALSE))))),IF(C23="SINAPI",IF(F23="MO",ROUND(VLOOKUP(D23,#REF!,4,FALSE)/(1+#REF!),2),VLOOKUP(D23,#REF!,4,FALSE)),"outro"))</f>
        <v>#REF!</v>
      </c>
      <c r="J23" s="24" t="e">
        <f t="shared" si="1"/>
        <v>#REF!</v>
      </c>
    </row>
    <row r="24" spans="1:10">
      <c r="A24" s="320"/>
      <c r="B24" s="13" t="s">
        <v>386</v>
      </c>
      <c r="C24" s="328" t="s">
        <v>73</v>
      </c>
      <c r="D24" s="22">
        <v>21032</v>
      </c>
      <c r="E24" s="21" t="e">
        <f>IF(B24="I",IF(C24="LABOR",VLOOKUP(D24,#REF!,2,FALSE),IF(C24="SINAPI",VLOOKUP(D24,#REF!,2,FALSE),IF(C24="COTAÇÃO",VLOOKUP(D24,#REF!,2,FALSE)))),IF(C24="LABOR",VLOOKUP(D24,#REF!,5,FALSE),IF(C24="SINAPI",VLOOKUP(D24,#REF!,2,FALSE),"outro")))</f>
        <v>#REF!</v>
      </c>
      <c r="F24" s="328" t="s">
        <v>12</v>
      </c>
      <c r="G24" s="22" t="e">
        <f>IF(B24="I",IF(C24="LABOR",VLOOKUP(D24,#REF!,3,FALSE),IF(C24="SINAPI",VLOOKUP(D24,#REF!,3,FALSE),IF(C24="COTAÇÃO",VLOOKUP(D24,#REF!,3,FALSE)))),IF(C24="LABOR",VLOOKUP(D24,#REF!,6,FALSE),IF(C24="SINAPI",VLOOKUP(D24,#REF!,3,FALSE),"outro")))</f>
        <v>#REF!</v>
      </c>
      <c r="H24" s="23">
        <v>75.94</v>
      </c>
      <c r="I24" s="24" t="e">
        <f>IF(B24="I",IF(F24="MO",IF(C24="LABOR",ROUND(VLOOKUP(D24,#REF!,4,FALSE)/(1+#REF!),2),IF(C24="SINAPI",ROUND(VLOOKUP(D24,#REF!,5,FALSE)/(1+#REF!),2),"outro")),IF(C24="LABOR",VLOOKUP(D24,#REF!,4,FALSE),IF(C24="SINAPI",VLOOKUP(D24,#REF!,5,FALSE),IF(C24="COTAÇÃO",VLOOKUP(D24,#REF!,14,FALSE))))),IF(C24="SINAPI",IF(F24="MO",ROUND(VLOOKUP(D24,#REF!,4,FALSE)/(1+#REF!),2),VLOOKUP(D24,#REF!,4,FALSE)),"outro"))</f>
        <v>#REF!</v>
      </c>
      <c r="J24" s="24" t="e">
        <f t="shared" si="1"/>
        <v>#REF!</v>
      </c>
    </row>
    <row r="25" spans="1:10">
      <c r="A25" s="320"/>
      <c r="B25" s="13" t="s">
        <v>386</v>
      </c>
      <c r="C25" s="328" t="s">
        <v>382</v>
      </c>
      <c r="D25" s="22">
        <v>3992</v>
      </c>
      <c r="E25" s="21" t="e">
        <f>IF(B25="I",IF(C25="LABOR",VLOOKUP(D25,#REF!,2,FALSE),IF(C25="SINAPI",VLOOKUP(D25,#REF!,2,FALSE),IF(C25="COTAÇÃO",VLOOKUP(D25,#REF!,2,FALSE)))),IF(C25="LABOR",VLOOKUP(D25,#REF!,5,FALSE),IF(C25="SINAPI",VLOOKUP(D25,#REF!,2,FALSE),"outro")))</f>
        <v>#REF!</v>
      </c>
      <c r="F25" s="328" t="s">
        <v>12</v>
      </c>
      <c r="G25" s="22" t="e">
        <f>IF(B25="I",IF(C25="LABOR",VLOOKUP(D25,#REF!,3,FALSE),IF(C25="SINAPI",VLOOKUP(D25,#REF!,3,FALSE),IF(C25="COTAÇÃO",VLOOKUP(D25,#REF!,3,FALSE)))),IF(C25="LABOR",VLOOKUP(D25,#REF!,6,FALSE),IF(C25="SINAPI",VLOOKUP(D25,#REF!,3,FALSE),"outro")))</f>
        <v>#REF!</v>
      </c>
      <c r="H25" s="23">
        <v>1.74</v>
      </c>
      <c r="I25" s="24" t="e">
        <f>IF(B25="I",IF(F25="MO",IF(C25="LABOR",ROUND(VLOOKUP(D25,#REF!,4,FALSE)/(1+#REF!),2),IF(C25="SINAPI",ROUND(VLOOKUP(D25,#REF!,5,FALSE)/(1+#REF!),2),"outro")),IF(C25="LABOR",VLOOKUP(D25,#REF!,4,FALSE),IF(C25="SINAPI",VLOOKUP(D25,#REF!,5,FALSE),IF(C25="COTAÇÃO",VLOOKUP(D25,#REF!,14,FALSE))))),IF(C25="SINAPI",IF(F25="MO",ROUND(VLOOKUP(D25,#REF!,4,FALSE)/(1+#REF!),2),VLOOKUP(D25,#REF!,4,FALSE)),"outro"))</f>
        <v>#REF!</v>
      </c>
      <c r="J25" s="24" t="e">
        <f t="shared" si="1"/>
        <v>#REF!</v>
      </c>
    </row>
    <row r="26" spans="1:10">
      <c r="A26" s="320"/>
      <c r="B26" s="13" t="s">
        <v>386</v>
      </c>
      <c r="C26" s="328" t="s">
        <v>382</v>
      </c>
      <c r="D26" s="22">
        <v>4431</v>
      </c>
      <c r="E26" s="21" t="e">
        <f>IF(B26="I",IF(C26="LABOR",VLOOKUP(D26,#REF!,2,FALSE),IF(C26="SINAPI",VLOOKUP(D26,#REF!,2,FALSE),IF(C26="COTAÇÃO",VLOOKUP(D26,#REF!,2,FALSE)))),IF(C26="LABOR",VLOOKUP(D26,#REF!,5,FALSE),IF(C26="SINAPI",VLOOKUP(D26,#REF!,2,FALSE),"outro")))</f>
        <v>#REF!</v>
      </c>
      <c r="F26" s="328" t="s">
        <v>12</v>
      </c>
      <c r="G26" s="22" t="e">
        <f>IF(B26="I",IF(C26="LABOR",VLOOKUP(D26,#REF!,3,FALSE),IF(C26="SINAPI",VLOOKUP(D26,#REF!,3,FALSE),IF(C26="COTAÇÃO",VLOOKUP(D26,#REF!,3,FALSE)))),IF(C26="LABOR",VLOOKUP(D26,#REF!,6,FALSE),IF(C26="SINAPI",VLOOKUP(D26,#REF!,3,FALSE),"outro")))</f>
        <v>#REF!</v>
      </c>
      <c r="H26" s="23">
        <v>2.46</v>
      </c>
      <c r="I26" s="24" t="e">
        <f>IF(B26="I",IF(F26="MO",IF(C26="LABOR",ROUND(VLOOKUP(D26,#REF!,4,FALSE)/(1+#REF!),2),IF(C26="SINAPI",ROUND(VLOOKUP(D26,#REF!,5,FALSE)/(1+#REF!),2),"outro")),IF(C26="LABOR",VLOOKUP(D26,#REF!,4,FALSE),IF(C26="SINAPI",VLOOKUP(D26,#REF!,5,FALSE),IF(C26="COTAÇÃO",VLOOKUP(D26,#REF!,14,FALSE))))),IF(C26="SINAPI",IF(F26="MO",ROUND(VLOOKUP(D26,#REF!,4,FALSE)/(1+#REF!),2),VLOOKUP(D26,#REF!,4,FALSE)),"outro"))</f>
        <v>#REF!</v>
      </c>
      <c r="J26" s="24" t="e">
        <f t="shared" si="1"/>
        <v>#REF!</v>
      </c>
    </row>
    <row r="27" spans="1:10">
      <c r="A27" s="320"/>
      <c r="B27" s="13" t="s">
        <v>386</v>
      </c>
      <c r="C27" s="328" t="s">
        <v>382</v>
      </c>
      <c r="D27" s="22">
        <v>6189</v>
      </c>
      <c r="E27" s="21" t="e">
        <f>IF(B27="I",IF(C27="LABOR",VLOOKUP(D27,#REF!,2,FALSE),IF(C27="SINAPI",VLOOKUP(D27,#REF!,2,FALSE),IF(C27="COTAÇÃO",VLOOKUP(D27,#REF!,2,FALSE)))),IF(C27="LABOR",VLOOKUP(D27,#REF!,5,FALSE),IF(C27="SINAPI",VLOOKUP(D27,#REF!,2,FALSE),"outro")))</f>
        <v>#REF!</v>
      </c>
      <c r="F27" s="328" t="s">
        <v>12</v>
      </c>
      <c r="G27" s="22" t="e">
        <f>IF(B27="I",IF(C27="LABOR",VLOOKUP(D27,#REF!,3,FALSE),IF(C27="SINAPI",VLOOKUP(D27,#REF!,3,FALSE),IF(C27="COTAÇÃO",VLOOKUP(D27,#REF!,3,FALSE)))),IF(C27="LABOR",VLOOKUP(D27,#REF!,6,FALSE),IF(C27="SINAPI",VLOOKUP(D27,#REF!,3,FALSE),"outro")))</f>
        <v>#REF!</v>
      </c>
      <c r="H27" s="23">
        <v>0.14000000000000001</v>
      </c>
      <c r="I27" s="24" t="e">
        <f>IF(B27="I",IF(F27="MO",IF(C27="LABOR",ROUND(VLOOKUP(D27,#REF!,4,FALSE)/(1+#REF!),2),IF(C27="SINAPI",ROUND(VLOOKUP(D27,#REF!,5,FALSE)/(1+#REF!),2),"outro")),IF(C27="LABOR",VLOOKUP(D27,#REF!,4,FALSE),IF(C27="SINAPI",VLOOKUP(D27,#REF!,5,FALSE),IF(C27="COTAÇÃO",VLOOKUP(D27,#REF!,14,FALSE))))),IF(C27="SINAPI",IF(F27="MO",ROUND(VLOOKUP(D27,#REF!,4,FALSE)/(1+#REF!),2),VLOOKUP(D27,#REF!,4,FALSE)),"outro"))</f>
        <v>#REF!</v>
      </c>
      <c r="J27" s="24" t="e">
        <f t="shared" si="1"/>
        <v>#REF!</v>
      </c>
    </row>
    <row r="28" spans="1:10">
      <c r="A28" s="320"/>
      <c r="B28" s="13" t="s">
        <v>386</v>
      </c>
      <c r="C28" s="328" t="s">
        <v>73</v>
      </c>
      <c r="D28" s="22">
        <v>21106</v>
      </c>
      <c r="E28" s="21" t="e">
        <f>IF(B28="I",IF(C28="LABOR",VLOOKUP(D28,#REF!,2,FALSE),IF(C28="SINAPI",VLOOKUP(D28,#REF!,2,FALSE),IF(C28="COTAÇÃO",VLOOKUP(D28,#REF!,2,FALSE)))),IF(C28="LABOR",VLOOKUP(D28,#REF!,5,FALSE),IF(C28="SINAPI",VLOOKUP(D28,#REF!,2,FALSE),"outro")))</f>
        <v>#REF!</v>
      </c>
      <c r="F28" s="328" t="s">
        <v>12</v>
      </c>
      <c r="G28" s="22" t="e">
        <f>IF(B28="I",IF(C28="LABOR",VLOOKUP(D28,#REF!,3,FALSE),IF(C28="SINAPI",VLOOKUP(D28,#REF!,3,FALSE),IF(C28="COTAÇÃO",VLOOKUP(D28,#REF!,3,FALSE)))),IF(C28="LABOR",VLOOKUP(D28,#REF!,6,FALSE),IF(C28="SINAPI",VLOOKUP(D28,#REF!,3,FALSE),"outro")))</f>
        <v>#REF!</v>
      </c>
      <c r="H28" s="23">
        <v>14</v>
      </c>
      <c r="I28" s="24" t="e">
        <f>IF(B28="I",IF(F28="MO",IF(C28="LABOR",ROUND(VLOOKUP(D28,#REF!,4,FALSE)/(1+#REF!),2),IF(C28="SINAPI",ROUND(VLOOKUP(D28,#REF!,5,FALSE)/(1+#REF!),2),"outro")),IF(C28="LABOR",VLOOKUP(D28,#REF!,4,FALSE),IF(C28="SINAPI",VLOOKUP(D28,#REF!,5,FALSE),IF(C28="COTAÇÃO",VLOOKUP(D28,#REF!,14,FALSE))))),IF(C28="SINAPI",IF(F28="MO",ROUND(VLOOKUP(D28,#REF!,4,FALSE)/(1+#REF!),2),VLOOKUP(D28,#REF!,4,FALSE)),"outro"))</f>
        <v>#REF!</v>
      </c>
      <c r="J28" s="24" t="e">
        <f t="shared" si="1"/>
        <v>#REF!</v>
      </c>
    </row>
    <row r="29" spans="1:10">
      <c r="A29" s="320"/>
      <c r="B29" s="13" t="s">
        <v>386</v>
      </c>
      <c r="C29" s="328" t="s">
        <v>73</v>
      </c>
      <c r="D29" s="22">
        <v>21188</v>
      </c>
      <c r="E29" s="21" t="e">
        <f>IF(B29="I",IF(C29="LABOR",VLOOKUP(D29,#REF!,2,FALSE),IF(C29="SINAPI",VLOOKUP(D29,#REF!,2,FALSE),IF(C29="COTAÇÃO",VLOOKUP(D29,#REF!,2,FALSE)))),IF(C29="LABOR",VLOOKUP(D29,#REF!,5,FALSE),IF(C29="SINAPI",VLOOKUP(D29,#REF!,2,FALSE),"outro")))</f>
        <v>#REF!</v>
      </c>
      <c r="F29" s="328" t="s">
        <v>12</v>
      </c>
      <c r="G29" s="22" t="e">
        <f>IF(B29="I",IF(C29="LABOR",VLOOKUP(D29,#REF!,3,FALSE),IF(C29="SINAPI",VLOOKUP(D29,#REF!,3,FALSE),IF(C29="COTAÇÃO",VLOOKUP(D29,#REF!,3,FALSE)))),IF(C29="LABOR",VLOOKUP(D29,#REF!,6,FALSE),IF(C29="SINAPI",VLOOKUP(D29,#REF!,3,FALSE),"outro")))</f>
        <v>#REF!</v>
      </c>
      <c r="H29" s="23">
        <v>15.4</v>
      </c>
      <c r="I29" s="24" t="e">
        <f>IF(B29="I",IF(F29="MO",IF(C29="LABOR",ROUND(VLOOKUP(D29,#REF!,4,FALSE)/(1+#REF!),2),IF(C29="SINAPI",ROUND(VLOOKUP(D29,#REF!,5,FALSE)/(1+#REF!),2),"outro")),IF(C29="LABOR",VLOOKUP(D29,#REF!,4,FALSE),IF(C29="SINAPI",VLOOKUP(D29,#REF!,5,FALSE),IF(C29="COTAÇÃO",VLOOKUP(D29,#REF!,14,FALSE))))),IF(C29="SINAPI",IF(F29="MO",ROUND(VLOOKUP(D29,#REF!,4,FALSE)/(1+#REF!),2),VLOOKUP(D29,#REF!,4,FALSE)),"outro"))</f>
        <v>#REF!</v>
      </c>
      <c r="J29" s="24" t="e">
        <f t="shared" si="1"/>
        <v>#REF!</v>
      </c>
    </row>
    <row r="30" spans="1:10">
      <c r="A30" s="320"/>
      <c r="B30" s="13" t="s">
        <v>386</v>
      </c>
      <c r="C30" s="328" t="s">
        <v>382</v>
      </c>
      <c r="D30" s="22">
        <v>33</v>
      </c>
      <c r="E30" s="21" t="e">
        <f>IF(B30="I",IF(C30="LABOR",VLOOKUP(D30,#REF!,2,FALSE),IF(C30="SINAPI",VLOOKUP(D30,#REF!,2,FALSE),IF(C30="COTAÇÃO",VLOOKUP(D30,#REF!,2,FALSE)))),IF(C30="LABOR",VLOOKUP(D30,#REF!,5,FALSE),IF(C30="SINAPI",VLOOKUP(D30,#REF!,2,FALSE),"outro")))</f>
        <v>#REF!</v>
      </c>
      <c r="F30" s="328" t="s">
        <v>12</v>
      </c>
      <c r="G30" s="22" t="e">
        <f>IF(B30="I",IF(C30="LABOR",VLOOKUP(D30,#REF!,3,FALSE),IF(C30="SINAPI",VLOOKUP(D30,#REF!,3,FALSE),IF(C30="COTAÇÃO",VLOOKUP(D30,#REF!,3,FALSE)))),IF(C30="LABOR",VLOOKUP(D30,#REF!,6,FALSE),IF(C30="SINAPI",VLOOKUP(D30,#REF!,3,FALSE),"outro")))</f>
        <v>#REF!</v>
      </c>
      <c r="H30" s="23">
        <v>1.9722500000000001</v>
      </c>
      <c r="I30" s="24" t="e">
        <f>IF(B30="I",IF(F30="MO",IF(C30="LABOR",ROUND(VLOOKUP(D30,#REF!,4,FALSE)/(1+#REF!),2),IF(C30="SINAPI",ROUND(VLOOKUP(D30,#REF!,5,FALSE)/(1+#REF!),2),"outro")),IF(C30="LABOR",VLOOKUP(D30,#REF!,4,FALSE),IF(C30="SINAPI",VLOOKUP(D30,#REF!,5,FALSE),IF(C30="COTAÇÃO",VLOOKUP(D30,#REF!,14,FALSE))))),IF(C30="SINAPI",IF(F30="MO",ROUND(VLOOKUP(D30,#REF!,4,FALSE)/(1+#REF!),2),VLOOKUP(D30,#REF!,4,FALSE)),"outro"))</f>
        <v>#REF!</v>
      </c>
      <c r="J30" s="24" t="e">
        <f t="shared" si="1"/>
        <v>#REF!</v>
      </c>
    </row>
    <row r="31" spans="1:10">
      <c r="A31" s="320"/>
      <c r="B31" s="13" t="s">
        <v>386</v>
      </c>
      <c r="C31" s="328" t="s">
        <v>382</v>
      </c>
      <c r="D31" s="22">
        <v>650</v>
      </c>
      <c r="E31" s="21" t="e">
        <f>IF(B31="I",IF(C31="LABOR",VLOOKUP(D31,#REF!,2,FALSE),IF(C31="SINAPI",VLOOKUP(D31,#REF!,2,FALSE),IF(C31="COTAÇÃO",VLOOKUP(D31,#REF!,2,FALSE)))),IF(C31="LABOR",VLOOKUP(D31,#REF!,5,FALSE),IF(C31="SINAPI",VLOOKUP(D31,#REF!,2,FALSE),"outro")))</f>
        <v>#REF!</v>
      </c>
      <c r="F31" s="328" t="s">
        <v>12</v>
      </c>
      <c r="G31" s="22" t="e">
        <f>IF(B31="I",IF(C31="LABOR",VLOOKUP(D31,#REF!,3,FALSE),IF(C31="SINAPI",VLOOKUP(D31,#REF!,3,FALSE),IF(C31="COTAÇÃO",VLOOKUP(D31,#REF!,3,FALSE)))),IF(C31="LABOR",VLOOKUP(D31,#REF!,6,FALSE),IF(C31="SINAPI",VLOOKUP(D31,#REF!,3,FALSE),"outro")))</f>
        <v>#REF!</v>
      </c>
      <c r="H31" s="23">
        <v>36.764000000000003</v>
      </c>
      <c r="I31" s="24" t="e">
        <f>IF(B31="I",IF(F31="MO",IF(C31="LABOR",ROUND(VLOOKUP(D31,#REF!,4,FALSE)/(1+#REF!),2),IF(C31="SINAPI",ROUND(VLOOKUP(D31,#REF!,5,FALSE)/(1+#REF!),2),"outro")),IF(C31="LABOR",VLOOKUP(D31,#REF!,4,FALSE),IF(C31="SINAPI",VLOOKUP(D31,#REF!,5,FALSE),IF(C31="COTAÇÃO",VLOOKUP(D31,#REF!,14,FALSE))))),IF(C31="SINAPI",IF(F31="MO",ROUND(VLOOKUP(D31,#REF!,4,FALSE)/(1+#REF!),2),VLOOKUP(D31,#REF!,4,FALSE)),"outro"))</f>
        <v>#REF!</v>
      </c>
      <c r="J31" s="24" t="e">
        <f t="shared" si="1"/>
        <v>#REF!</v>
      </c>
    </row>
    <row r="32" spans="1:10" ht="30">
      <c r="A32" s="320"/>
      <c r="B32" s="13" t="s">
        <v>386</v>
      </c>
      <c r="C32" s="328" t="s">
        <v>382</v>
      </c>
      <c r="D32" s="22">
        <v>1371</v>
      </c>
      <c r="E32" s="14" t="e">
        <f>IF(B32="I",IF(C32="LABOR",VLOOKUP(D32,#REF!,2,FALSE),IF(C32="SINAPI",VLOOKUP(D32,#REF!,2,FALSE),IF(C32="COTAÇÃO",VLOOKUP(D32,#REF!,2,FALSE)))),IF(C32="LABOR",VLOOKUP(D32,#REF!,5,FALSE),IF(C32="SINAPI",VLOOKUP(D32,#REF!,2,FALSE),"outro")))</f>
        <v>#REF!</v>
      </c>
      <c r="F32" s="328" t="s">
        <v>12</v>
      </c>
      <c r="G32" s="22" t="e">
        <f>IF(B32="I",IF(C32="LABOR",VLOOKUP(D32,#REF!,3,FALSE),IF(C32="SINAPI",VLOOKUP(D32,#REF!,3,FALSE),IF(C32="COTAÇÃO",VLOOKUP(D32,#REF!,3,FALSE)))),IF(C32="LABOR",VLOOKUP(D32,#REF!,6,FALSE),IF(C32="SINAPI",VLOOKUP(D32,#REF!,3,FALSE),"outro")))</f>
        <v>#REF!</v>
      </c>
      <c r="H32" s="23">
        <v>1.2</v>
      </c>
      <c r="I32" s="24" t="e">
        <f>IF(B32="I",IF(F32="MO",IF(C32="LABOR",ROUND(VLOOKUP(D32,#REF!,4,FALSE)/(1+#REF!),2),IF(C32="SINAPI",ROUND(VLOOKUP(D32,#REF!,5,FALSE)/(1+#REF!),2),"outro")),IF(C32="LABOR",VLOOKUP(D32,#REF!,4,FALSE),IF(C32="SINAPI",VLOOKUP(D32,#REF!,5,FALSE),IF(C32="COTAÇÃO",VLOOKUP(D32,#REF!,14,FALSE))))),IF(C32="SINAPI",IF(F32="MO",ROUND(VLOOKUP(D32,#REF!,4,FALSE)/(1+#REF!),2),VLOOKUP(D32,#REF!,4,FALSE)),"outro"))</f>
        <v>#REF!</v>
      </c>
      <c r="J32" s="24" t="e">
        <f t="shared" si="1"/>
        <v>#REF!</v>
      </c>
    </row>
    <row r="33" spans="1:10">
      <c r="A33" s="320"/>
      <c r="B33" s="13" t="s">
        <v>386</v>
      </c>
      <c r="C33" s="328" t="s">
        <v>73</v>
      </c>
      <c r="D33" s="22">
        <v>25513</v>
      </c>
      <c r="E33" s="21" t="e">
        <f>IF(B33="I",IF(C33="LABOR",VLOOKUP(D33,#REF!,2,FALSE),IF(C33="SINAPI",VLOOKUP(D33,#REF!,2,FALSE),IF(C33="COTAÇÃO",VLOOKUP(D33,#REF!,2,FALSE)))),IF(C33="LABOR",VLOOKUP(D33,#REF!,5,FALSE),IF(C33="SINAPI",VLOOKUP(D33,#REF!,2,FALSE),"outro")))</f>
        <v>#REF!</v>
      </c>
      <c r="F33" s="328" t="s">
        <v>12</v>
      </c>
      <c r="G33" s="22" t="e">
        <f>IF(B33="I",IF(C33="LABOR",VLOOKUP(D33,#REF!,3,FALSE),IF(C33="SINAPI",VLOOKUP(D33,#REF!,3,FALSE),IF(C33="COTAÇÃO",VLOOKUP(D33,#REF!,3,FALSE)))),IF(C33="LABOR",VLOOKUP(D33,#REF!,6,FALSE),IF(C33="SINAPI",VLOOKUP(D33,#REF!,3,FALSE),"outro")))</f>
        <v>#REF!</v>
      </c>
      <c r="H33" s="23">
        <v>31.567499999999999</v>
      </c>
      <c r="I33" s="24" t="e">
        <f>IF(B33="I",IF(F33="MO",IF(C33="LABOR",ROUND(VLOOKUP(D33,#REF!,4,FALSE)/(1+#REF!),2),IF(C33="SINAPI",ROUND(VLOOKUP(D33,#REF!,5,FALSE)/(1+#REF!),2),"outro")),IF(C33="LABOR",VLOOKUP(D33,#REF!,4,FALSE),IF(C33="SINAPI",VLOOKUP(D33,#REF!,5,FALSE),IF(C33="COTAÇÃO",VLOOKUP(D33,#REF!,14,FALSE))))),IF(C33="SINAPI",IF(F33="MO",ROUND(VLOOKUP(D33,#REF!,4,FALSE)/(1+#REF!),2),VLOOKUP(D33,#REF!,4,FALSE)),"outro"))</f>
        <v>#REF!</v>
      </c>
      <c r="J33" s="24" t="e">
        <f t="shared" si="1"/>
        <v>#REF!</v>
      </c>
    </row>
    <row r="34" spans="1:10">
      <c r="A34" s="320"/>
      <c r="B34" s="13" t="s">
        <v>386</v>
      </c>
      <c r="C34" s="328" t="s">
        <v>73</v>
      </c>
      <c r="D34" s="22">
        <v>26503</v>
      </c>
      <c r="E34" s="21" t="e">
        <f>IF(B34="I",IF(C34="LABOR",VLOOKUP(D34,#REF!,2,FALSE),IF(C34="SINAPI",VLOOKUP(D34,#REF!,2,FALSE),IF(C34="COTAÇÃO",VLOOKUP(D34,#REF!,2,FALSE)))),IF(C34="LABOR",VLOOKUP(D34,#REF!,5,FALSE),IF(C34="SINAPI",VLOOKUP(D34,#REF!,2,FALSE),"outro")))</f>
        <v>#REF!</v>
      </c>
      <c r="F34" s="328" t="s">
        <v>12</v>
      </c>
      <c r="G34" s="22" t="e">
        <f>IF(B34="I",IF(C34="LABOR",VLOOKUP(D34,#REF!,3,FALSE),IF(C34="SINAPI",VLOOKUP(D34,#REF!,3,FALSE),IF(C34="COTAÇÃO",VLOOKUP(D34,#REF!,3,FALSE)))),IF(C34="LABOR",VLOOKUP(D34,#REF!,6,FALSE),IF(C34="SINAPI",VLOOKUP(D34,#REF!,3,FALSE),"outro")))</f>
        <v>#REF!</v>
      </c>
      <c r="H34" s="23">
        <v>38.978999999999999</v>
      </c>
      <c r="I34" s="24" t="e">
        <f>IF(B34="I",IF(F34="MO",IF(C34="LABOR",ROUND(VLOOKUP(D34,#REF!,4,FALSE)/(1+#REF!),2),IF(C34="SINAPI",ROUND(VLOOKUP(D34,#REF!,5,FALSE)/(1+#REF!),2),"outro")),IF(C34="LABOR",VLOOKUP(D34,#REF!,4,FALSE),IF(C34="SINAPI",VLOOKUP(D34,#REF!,5,FALSE),IF(C34="COTAÇÃO",VLOOKUP(D34,#REF!,14,FALSE))))),IF(C34="SINAPI",IF(F34="MO",ROUND(VLOOKUP(D34,#REF!,4,FALSE)/(1+#REF!),2),VLOOKUP(D34,#REF!,4,FALSE)),"outro"))</f>
        <v>#REF!</v>
      </c>
      <c r="J34" s="24" t="e">
        <f t="shared" si="1"/>
        <v>#REF!</v>
      </c>
    </row>
    <row r="35" spans="1:10" ht="28.5" customHeight="1">
      <c r="A35" s="320"/>
      <c r="B35" s="13" t="s">
        <v>386</v>
      </c>
      <c r="C35" s="328" t="s">
        <v>382</v>
      </c>
      <c r="D35" s="22">
        <v>4299</v>
      </c>
      <c r="E35" s="14" t="e">
        <f>IF(B35="I",IF(C35="LABOR",VLOOKUP(D35,#REF!,2,FALSE),IF(C35="SINAPI",VLOOKUP(D35,#REF!,2,FALSE),IF(C35="COTAÇÃO",VLOOKUP(D35,#REF!,2,FALSE)))),IF(C35="LABOR",VLOOKUP(D35,#REF!,5,FALSE),IF(C35="SINAPI",VLOOKUP(D35,#REF!,2,FALSE),"outro")))</f>
        <v>#REF!</v>
      </c>
      <c r="F35" s="328" t="s">
        <v>12</v>
      </c>
      <c r="G35" s="22" t="e">
        <f>IF(B35="I",IF(C35="LABOR",VLOOKUP(D35,#REF!,3,FALSE),IF(C35="SINAPI",VLOOKUP(D35,#REF!,3,FALSE),IF(C35="COTAÇÃO",VLOOKUP(D35,#REF!,3,FALSE)))),IF(C35="LABOR",VLOOKUP(D35,#REF!,6,FALSE),IF(C35="SINAPI",VLOOKUP(D35,#REF!,3,FALSE),"outro")))</f>
        <v>#REF!</v>
      </c>
      <c r="H35" s="23">
        <v>38.978999999999999</v>
      </c>
      <c r="I35" s="24" t="e">
        <f>IF(B35="I",IF(F35="MO",IF(C35="LABOR",ROUND(VLOOKUP(D35,#REF!,4,FALSE)/(1+#REF!),2),IF(C35="SINAPI",ROUND(VLOOKUP(D35,#REF!,5,FALSE)/(1+#REF!),2),"outro")),IF(C35="LABOR",VLOOKUP(D35,#REF!,4,FALSE),IF(C35="SINAPI",VLOOKUP(D35,#REF!,5,FALSE),IF(C35="COTAÇÃO",VLOOKUP(D35,#REF!,14,FALSE))))),IF(C35="SINAPI",IF(F35="MO",ROUND(VLOOKUP(D35,#REF!,4,FALSE)/(1+#REF!),2),VLOOKUP(D35,#REF!,4,FALSE)),"outro"))</f>
        <v>#REF!</v>
      </c>
      <c r="J35" s="24" t="e">
        <f t="shared" si="1"/>
        <v>#REF!</v>
      </c>
    </row>
    <row r="36" spans="1:10">
      <c r="A36" s="320"/>
      <c r="B36" s="13" t="s">
        <v>386</v>
      </c>
      <c r="C36" s="328" t="s">
        <v>73</v>
      </c>
      <c r="D36" s="22">
        <v>26548</v>
      </c>
      <c r="E36" s="21" t="e">
        <f>IF(B36="I",IF(C36="LABOR",VLOOKUP(D36,#REF!,2,FALSE),IF(C36="SINAPI",VLOOKUP(D36,#REF!,2,FALSE),IF(C36="COTAÇÃO",VLOOKUP(D36,#REF!,2,FALSE)))),IF(C36="LABOR",VLOOKUP(D36,#REF!,5,FALSE),IF(C36="SINAPI",VLOOKUP(D36,#REF!,2,FALSE),"outro")))</f>
        <v>#REF!</v>
      </c>
      <c r="F36" s="328" t="s">
        <v>12</v>
      </c>
      <c r="G36" s="22" t="e">
        <f>IF(B36="I",IF(C36="LABOR",VLOOKUP(D36,#REF!,3,FALSE),IF(C36="SINAPI",VLOOKUP(D36,#REF!,3,FALSE),IF(C36="COTAÇÃO",VLOOKUP(D36,#REF!,3,FALSE)))),IF(C36="LABOR",VLOOKUP(D36,#REF!,6,FALSE),IF(C36="SINAPI",VLOOKUP(D36,#REF!,3,FALSE),"outro")))</f>
        <v>#REF!</v>
      </c>
      <c r="H36" s="23">
        <v>16</v>
      </c>
      <c r="I36" s="24" t="e">
        <f>IF(B36="I",IF(F36="MO",IF(C36="LABOR",ROUND(VLOOKUP(D36,#REF!,4,FALSE)/(1+#REF!),2),IF(C36="SINAPI",ROUND(VLOOKUP(D36,#REF!,5,FALSE)/(1+#REF!),2),"outro")),IF(C36="LABOR",VLOOKUP(D36,#REF!,4,FALSE),IF(C36="SINAPI",VLOOKUP(D36,#REF!,5,FALSE),IF(C36="COTAÇÃO",VLOOKUP(D36,#REF!,14,FALSE))))),IF(C36="SINAPI",IF(F36="MO",ROUND(VLOOKUP(D36,#REF!,4,FALSE)/(1+#REF!),2),VLOOKUP(D36,#REF!,4,FALSE)),"outro"))</f>
        <v>#REF!</v>
      </c>
      <c r="J36" s="24" t="e">
        <f t="shared" si="1"/>
        <v>#REF!</v>
      </c>
    </row>
    <row r="37" spans="1:10">
      <c r="A37" s="320"/>
      <c r="B37" s="13" t="s">
        <v>386</v>
      </c>
      <c r="C37" s="328" t="s">
        <v>73</v>
      </c>
      <c r="D37" s="22">
        <v>26549</v>
      </c>
      <c r="E37" s="21" t="e">
        <f>IF(B37="I",IF(C37="LABOR",VLOOKUP(D37,#REF!,2,FALSE),IF(C37="SINAPI",VLOOKUP(D37,#REF!,2,FALSE),IF(C37="COTAÇÃO",VLOOKUP(D37,#REF!,2,FALSE)))),IF(C37="LABOR",VLOOKUP(D37,#REF!,5,FALSE),IF(C37="SINAPI",VLOOKUP(D37,#REF!,2,FALSE),"outro")))</f>
        <v>#REF!</v>
      </c>
      <c r="F37" s="328" t="s">
        <v>12</v>
      </c>
      <c r="G37" s="22" t="e">
        <f>IF(B37="I",IF(C37="LABOR",VLOOKUP(D37,#REF!,3,FALSE),IF(C37="SINAPI",VLOOKUP(D37,#REF!,3,FALSE),IF(C37="COTAÇÃO",VLOOKUP(D37,#REF!,3,FALSE)))),IF(C37="LABOR",VLOOKUP(D37,#REF!,6,FALSE),IF(C37="SINAPI",VLOOKUP(D37,#REF!,3,FALSE),"outro")))</f>
        <v>#REF!</v>
      </c>
      <c r="H37" s="23">
        <v>5</v>
      </c>
      <c r="I37" s="24" t="e">
        <f>IF(B37="I",IF(F37="MO",IF(C37="LABOR",ROUND(VLOOKUP(D37,#REF!,4,FALSE)/(1+#REF!),2),IF(C37="SINAPI",ROUND(VLOOKUP(D37,#REF!,5,FALSE)/(1+#REF!),2),"outro")),IF(C37="LABOR",VLOOKUP(D37,#REF!,4,FALSE),IF(C37="SINAPI",VLOOKUP(D37,#REF!,5,FALSE),IF(C37="COTAÇÃO",VLOOKUP(D37,#REF!,14,FALSE))))),IF(C37="SINAPI",IF(F37="MO",ROUND(VLOOKUP(D37,#REF!,4,FALSE)/(1+#REF!),2),VLOOKUP(D37,#REF!,4,FALSE)),"outro"))</f>
        <v>#REF!</v>
      </c>
      <c r="J37" s="24" t="e">
        <f t="shared" si="1"/>
        <v>#REF!</v>
      </c>
    </row>
    <row r="38" spans="1:10">
      <c r="A38" s="320"/>
      <c r="B38" s="13" t="s">
        <v>386</v>
      </c>
      <c r="C38" s="328" t="s">
        <v>73</v>
      </c>
      <c r="D38" s="22">
        <v>26550</v>
      </c>
      <c r="E38" s="21" t="e">
        <f>IF(B38="I",IF(C38="LABOR",VLOOKUP(D38,#REF!,2,FALSE),IF(C38="SINAPI",VLOOKUP(D38,#REF!,2,FALSE),IF(C38="COTAÇÃO",VLOOKUP(D38,#REF!,2,FALSE)))),IF(C38="LABOR",VLOOKUP(D38,#REF!,5,FALSE),IF(C38="SINAPI",VLOOKUP(D38,#REF!,2,FALSE),"outro")))</f>
        <v>#REF!</v>
      </c>
      <c r="F38" s="328" t="s">
        <v>12</v>
      </c>
      <c r="G38" s="22" t="e">
        <f>IF(B38="I",IF(C38="LABOR",VLOOKUP(D38,#REF!,3,FALSE),IF(C38="SINAPI",VLOOKUP(D38,#REF!,3,FALSE),IF(C38="COTAÇÃO",VLOOKUP(D38,#REF!,3,FALSE)))),IF(C38="LABOR",VLOOKUP(D38,#REF!,6,FALSE),IF(C38="SINAPI",VLOOKUP(D38,#REF!,3,FALSE),"outro")))</f>
        <v>#REF!</v>
      </c>
      <c r="H38" s="23">
        <v>5</v>
      </c>
      <c r="I38" s="24" t="e">
        <f>IF(B38="I",IF(F38="MO",IF(C38="LABOR",ROUND(VLOOKUP(D38,#REF!,4,FALSE)/(1+#REF!),2),IF(C38="SINAPI",ROUND(VLOOKUP(D38,#REF!,5,FALSE)/(1+#REF!),2),"outro")),IF(C38="LABOR",VLOOKUP(D38,#REF!,4,FALSE),IF(C38="SINAPI",VLOOKUP(D38,#REF!,5,FALSE),IF(C38="COTAÇÃO",VLOOKUP(D38,#REF!,14,FALSE))))),IF(C38="SINAPI",IF(F38="MO",ROUND(VLOOKUP(D38,#REF!,4,FALSE)/(1+#REF!),2),VLOOKUP(D38,#REF!,4,FALSE)),"outro"))</f>
        <v>#REF!</v>
      </c>
      <c r="J38" s="24" t="e">
        <f t="shared" si="1"/>
        <v>#REF!</v>
      </c>
    </row>
    <row r="39" spans="1:10">
      <c r="A39" s="320"/>
      <c r="B39" s="13" t="s">
        <v>386</v>
      </c>
      <c r="C39" s="328" t="s">
        <v>73</v>
      </c>
      <c r="D39" s="22">
        <v>26560</v>
      </c>
      <c r="E39" s="21" t="e">
        <f>IF(B39="I",IF(C39="LABOR",VLOOKUP(D39,#REF!,2,FALSE),IF(C39="SINAPI",VLOOKUP(D39,#REF!,2,FALSE),IF(C39="COTAÇÃO",VLOOKUP(D39,#REF!,2,FALSE)))),IF(C39="LABOR",VLOOKUP(D39,#REF!,5,FALSE),IF(C39="SINAPI",VLOOKUP(D39,#REF!,2,FALSE),"outro")))</f>
        <v>#REF!</v>
      </c>
      <c r="F39" s="328" t="s">
        <v>12</v>
      </c>
      <c r="G39" s="22" t="e">
        <f>IF(B39="I",IF(C39="LABOR",VLOOKUP(D39,#REF!,3,FALSE),IF(C39="SINAPI",VLOOKUP(D39,#REF!,3,FALSE),IF(C39="COTAÇÃO",VLOOKUP(D39,#REF!,3,FALSE)))),IF(C39="LABOR",VLOOKUP(D39,#REF!,6,FALSE),IF(C39="SINAPI",VLOOKUP(D39,#REF!,3,FALSE),"outro")))</f>
        <v>#REF!</v>
      </c>
      <c r="H39" s="23">
        <v>4.0048000000000004</v>
      </c>
      <c r="I39" s="24" t="e">
        <f>IF(B39="I",IF(F39="MO",IF(C39="LABOR",ROUND(VLOOKUP(D39,#REF!,4,FALSE)/(1+#REF!),2),IF(C39="SINAPI",ROUND(VLOOKUP(D39,#REF!,5,FALSE)/(1+#REF!),2),"outro")),IF(C39="LABOR",VLOOKUP(D39,#REF!,4,FALSE),IF(C39="SINAPI",VLOOKUP(D39,#REF!,5,FALSE),IF(C39="COTAÇÃO",VLOOKUP(D39,#REF!,14,FALSE))))),IF(C39="SINAPI",IF(F39="MO",ROUND(VLOOKUP(D39,#REF!,4,FALSE)/(1+#REF!),2),VLOOKUP(D39,#REF!,4,FALSE)),"outro"))</f>
        <v>#REF!</v>
      </c>
      <c r="J39" s="24" t="e">
        <f t="shared" si="1"/>
        <v>#REF!</v>
      </c>
    </row>
    <row r="40" spans="1:10">
      <c r="A40" s="320"/>
      <c r="B40" s="13" t="s">
        <v>386</v>
      </c>
      <c r="C40" s="328" t="s">
        <v>382</v>
      </c>
      <c r="D40" s="22">
        <v>5061</v>
      </c>
      <c r="E40" s="21" t="e">
        <f>IF(B40="I",IF(C40="LABOR",VLOOKUP(D40,#REF!,2,FALSE),IF(C40="SINAPI",VLOOKUP(D40,#REF!,2,FALSE),IF(C40="COTAÇÃO",VLOOKUP(D40,#REF!,2,FALSE)))),IF(C40="LABOR",VLOOKUP(D40,#REF!,5,FALSE),IF(C40="SINAPI",VLOOKUP(D40,#REF!,2,FALSE),"outro")))</f>
        <v>#REF!</v>
      </c>
      <c r="F40" s="328" t="s">
        <v>12</v>
      </c>
      <c r="G40" s="22" t="e">
        <f>IF(B40="I",IF(C40="LABOR",VLOOKUP(D40,#REF!,3,FALSE),IF(C40="SINAPI",VLOOKUP(D40,#REF!,3,FALSE),IF(C40="COTAÇÃO",VLOOKUP(D40,#REF!,3,FALSE)))),IF(C40="LABOR",VLOOKUP(D40,#REF!,6,FALSE),IF(C40="SINAPI",VLOOKUP(D40,#REF!,3,FALSE),"outro")))</f>
        <v>#REF!</v>
      </c>
      <c r="H40" s="23">
        <v>2.1000000000000001E-2</v>
      </c>
      <c r="I40" s="24" t="e">
        <f>IF(B40="I",IF(F40="MO",IF(C40="LABOR",ROUND(VLOOKUP(D40,#REF!,4,FALSE)/(1+#REF!),2),IF(C40="SINAPI",ROUND(VLOOKUP(D40,#REF!,5,FALSE)/(1+#REF!),2),"outro")),IF(C40="LABOR",VLOOKUP(D40,#REF!,4,FALSE),IF(C40="SINAPI",VLOOKUP(D40,#REF!,5,FALSE),IF(C40="COTAÇÃO",VLOOKUP(D40,#REF!,14,FALSE))))),IF(C40="SINAPI",IF(F40="MO",ROUND(VLOOKUP(D40,#REF!,4,FALSE)/(1+#REF!),2),VLOOKUP(D40,#REF!,4,FALSE)),"outro"))</f>
        <v>#REF!</v>
      </c>
      <c r="J40" s="24" t="e">
        <f t="shared" si="1"/>
        <v>#REF!</v>
      </c>
    </row>
    <row r="41" spans="1:10">
      <c r="A41" s="320"/>
      <c r="B41" s="13" t="s">
        <v>386</v>
      </c>
      <c r="C41" s="328" t="s">
        <v>73</v>
      </c>
      <c r="D41" s="22">
        <v>27010</v>
      </c>
      <c r="E41" s="21" t="e">
        <f>IF(B41="I",IF(C41="LABOR",VLOOKUP(D41,#REF!,2,FALSE),IF(C41="SINAPI",VLOOKUP(D41,#REF!,2,FALSE),IF(C41="COTAÇÃO",VLOOKUP(D41,#REF!,2,FALSE)))),IF(C41="LABOR",VLOOKUP(D41,#REF!,5,FALSE),IF(C41="SINAPI",VLOOKUP(D41,#REF!,2,FALSE),"outro")))</f>
        <v>#REF!</v>
      </c>
      <c r="F41" s="328" t="s">
        <v>12</v>
      </c>
      <c r="G41" s="22" t="e">
        <f>IF(B41="I",IF(C41="LABOR",VLOOKUP(D41,#REF!,3,FALSE),IF(C41="SINAPI",VLOOKUP(D41,#REF!,3,FALSE),IF(C41="COTAÇÃO",VLOOKUP(D41,#REF!,3,FALSE)))),IF(C41="LABOR",VLOOKUP(D41,#REF!,6,FALSE),IF(C41="SINAPI",VLOOKUP(D41,#REF!,3,FALSE),"outro")))</f>
        <v>#REF!</v>
      </c>
      <c r="H41" s="23">
        <v>3.4299999999999997E-2</v>
      </c>
      <c r="I41" s="24" t="e">
        <f>IF(B41="I",IF(F41="MO",IF(C41="LABOR",ROUND(VLOOKUP(D41,#REF!,4,FALSE)/(1+#REF!),2),IF(C41="SINAPI",ROUND(VLOOKUP(D41,#REF!,5,FALSE)/(1+#REF!),2),"outro")),IF(C41="LABOR",VLOOKUP(D41,#REF!,4,FALSE),IF(C41="SINAPI",VLOOKUP(D41,#REF!,5,FALSE),IF(C41="COTAÇÃO",VLOOKUP(D41,#REF!,14,FALSE))))),IF(C41="SINAPI",IF(F41="MO",ROUND(VLOOKUP(D41,#REF!,4,FALSE)/(1+#REF!),2),VLOOKUP(D41,#REF!,4,FALSE)),"outro"))</f>
        <v>#REF!</v>
      </c>
      <c r="J41" s="24" t="e">
        <f t="shared" si="1"/>
        <v>#REF!</v>
      </c>
    </row>
    <row r="42" spans="1:10">
      <c r="A42" s="320"/>
      <c r="B42" s="13" t="s">
        <v>386</v>
      </c>
      <c r="C42" s="328" t="s">
        <v>382</v>
      </c>
      <c r="D42" s="22">
        <v>2692</v>
      </c>
      <c r="E42" s="21" t="e">
        <f>IF(B42="I",IF(C42="LABOR",VLOOKUP(D42,#REF!,2,FALSE),IF(C42="SINAPI",VLOOKUP(D42,#REF!,2,FALSE),IF(C42="COTAÇÃO",VLOOKUP(D42,#REF!,2,FALSE)))),IF(C42="LABOR",VLOOKUP(D42,#REF!,5,FALSE),IF(C42="SINAPI",VLOOKUP(D42,#REF!,2,FALSE),"outro")))</f>
        <v>#REF!</v>
      </c>
      <c r="F42" s="328" t="s">
        <v>12</v>
      </c>
      <c r="G42" s="22" t="e">
        <f>IF(B42="I",IF(C42="LABOR",VLOOKUP(D42,#REF!,3,FALSE),IF(C42="SINAPI",VLOOKUP(D42,#REF!,3,FALSE),IF(C42="COTAÇÃO",VLOOKUP(D42,#REF!,3,FALSE)))),IF(C42="LABOR",VLOOKUP(D42,#REF!,6,FALSE),IF(C42="SINAPI",VLOOKUP(D42,#REF!,3,FALSE),"outro")))</f>
        <v>#REF!</v>
      </c>
      <c r="H42" s="23">
        <v>5.6000000000000001E-2</v>
      </c>
      <c r="I42" s="24" t="e">
        <f>IF(B42="I",IF(F42="MO",IF(C42="LABOR",ROUND(VLOOKUP(D42,#REF!,4,FALSE)/(1+#REF!),2),IF(C42="SINAPI",ROUND(VLOOKUP(D42,#REF!,5,FALSE)/(1+#REF!),2),"outro")),IF(C42="LABOR",VLOOKUP(D42,#REF!,4,FALSE),IF(C42="SINAPI",VLOOKUP(D42,#REF!,5,FALSE),IF(C42="COTAÇÃO",VLOOKUP(D42,#REF!,14,FALSE))))),IF(C42="SINAPI",IF(F42="MO",ROUND(VLOOKUP(D42,#REF!,4,FALSE)/(1+#REF!),2),VLOOKUP(D42,#REF!,4,FALSE)),"outro"))</f>
        <v>#REF!</v>
      </c>
      <c r="J42" s="24" t="e">
        <f t="shared" si="1"/>
        <v>#REF!</v>
      </c>
    </row>
    <row r="43" spans="1:10">
      <c r="A43" s="320"/>
      <c r="B43" s="13" t="s">
        <v>386</v>
      </c>
      <c r="C43" s="328" t="s">
        <v>73</v>
      </c>
      <c r="D43" s="22">
        <v>31511</v>
      </c>
      <c r="E43" s="21" t="e">
        <f>IF(B43="I",IF(C43="LABOR",VLOOKUP(D43,#REF!,2,FALSE),IF(C43="SINAPI",VLOOKUP(D43,#REF!,2,FALSE),IF(C43="COTAÇÃO",VLOOKUP(D43,#REF!,2,FALSE)))),IF(C43="LABOR",VLOOKUP(D43,#REF!,5,FALSE),IF(C43="SINAPI",VLOOKUP(D43,#REF!,2,FALSE),"outro")))</f>
        <v>#REF!</v>
      </c>
      <c r="F43" s="328" t="s">
        <v>12</v>
      </c>
      <c r="G43" s="22" t="e">
        <f>IF(B43="I",IF(C43="LABOR",VLOOKUP(D43,#REF!,3,FALSE),IF(C43="SINAPI",VLOOKUP(D43,#REF!,3,FALSE),IF(C43="COTAÇÃO",VLOOKUP(D43,#REF!,3,FALSE)))),IF(C43="LABOR",VLOOKUP(D43,#REF!,6,FALSE),IF(C43="SINAPI",VLOOKUP(D43,#REF!,3,FALSE),"outro")))</f>
        <v>#REF!</v>
      </c>
      <c r="H43" s="23">
        <v>2</v>
      </c>
      <c r="I43" s="24" t="e">
        <f>IF(B43="I",IF(F43="MO",IF(C43="LABOR",ROUND(VLOOKUP(D43,#REF!,4,FALSE)/(1+#REF!),2),IF(C43="SINAPI",ROUND(VLOOKUP(D43,#REF!,5,FALSE)/(1+#REF!),2),"outro")),IF(C43="LABOR",VLOOKUP(D43,#REF!,4,FALSE),IF(C43="SINAPI",VLOOKUP(D43,#REF!,5,FALSE),IF(C43="COTAÇÃO",VLOOKUP(D43,#REF!,14,FALSE))))),IF(C43="SINAPI",IF(F43="MO",ROUND(VLOOKUP(D43,#REF!,4,FALSE)/(1+#REF!),2),VLOOKUP(D43,#REF!,4,FALSE)),"outro"))</f>
        <v>#REF!</v>
      </c>
      <c r="J43" s="24" t="e">
        <f t="shared" si="1"/>
        <v>#REF!</v>
      </c>
    </row>
    <row r="44" spans="1:10">
      <c r="A44" s="320"/>
      <c r="B44" s="13" t="s">
        <v>386</v>
      </c>
      <c r="C44" s="328" t="s">
        <v>73</v>
      </c>
      <c r="D44" s="22">
        <v>31516</v>
      </c>
      <c r="E44" s="21" t="e">
        <f>IF(B44="I",IF(C44="LABOR",VLOOKUP(D44,#REF!,2,FALSE),IF(C44="SINAPI",VLOOKUP(D44,#REF!,2,FALSE),IF(C44="COTAÇÃO",VLOOKUP(D44,#REF!,2,FALSE)))),IF(C44="LABOR",VLOOKUP(D44,#REF!,5,FALSE),IF(C44="SINAPI",VLOOKUP(D44,#REF!,2,FALSE),"outro")))</f>
        <v>#REF!</v>
      </c>
      <c r="F44" s="328" t="s">
        <v>12</v>
      </c>
      <c r="G44" s="22" t="e">
        <f>IF(B44="I",IF(C44="LABOR",VLOOKUP(D44,#REF!,3,FALSE),IF(C44="SINAPI",VLOOKUP(D44,#REF!,3,FALSE),IF(C44="COTAÇÃO",VLOOKUP(D44,#REF!,3,FALSE)))),IF(C44="LABOR",VLOOKUP(D44,#REF!,6,FALSE),IF(C44="SINAPI",VLOOKUP(D44,#REF!,3,FALSE),"outro")))</f>
        <v>#REF!</v>
      </c>
      <c r="H44" s="23">
        <v>1</v>
      </c>
      <c r="I44" s="24" t="e">
        <f>IF(B44="I",IF(F44="MO",IF(C44="LABOR",ROUND(VLOOKUP(D44,#REF!,4,FALSE)/(1+#REF!),2),IF(C44="SINAPI",ROUND(VLOOKUP(D44,#REF!,5,FALSE)/(1+#REF!),2),"outro")),IF(C44="LABOR",VLOOKUP(D44,#REF!,4,FALSE),IF(C44="SINAPI",VLOOKUP(D44,#REF!,5,FALSE),IF(C44="COTAÇÃO",VLOOKUP(D44,#REF!,14,FALSE))))),IF(C44="SINAPI",IF(F44="MO",ROUND(VLOOKUP(D44,#REF!,4,FALSE)/(1+#REF!),2),VLOOKUP(D44,#REF!,4,FALSE)),"outro"))</f>
        <v>#REF!</v>
      </c>
      <c r="J44" s="24" t="e">
        <f t="shared" si="1"/>
        <v>#REF!</v>
      </c>
    </row>
    <row r="45" spans="1:10" ht="30">
      <c r="A45" s="320"/>
      <c r="B45" s="13" t="s">
        <v>386</v>
      </c>
      <c r="C45" s="328" t="s">
        <v>382</v>
      </c>
      <c r="D45" s="22">
        <v>5085</v>
      </c>
      <c r="E45" s="14" t="e">
        <f>IF(B45="I",IF(C45="LABOR",VLOOKUP(D45,#REF!,2,FALSE),IF(C45="SINAPI",VLOOKUP(D45,#REF!,2,FALSE),IF(C45="COTAÇÃO",VLOOKUP(D45,#REF!,2,FALSE)))),IF(C45="LABOR",VLOOKUP(D45,#REF!,5,FALSE),IF(C45="SINAPI",VLOOKUP(D45,#REF!,2,FALSE),"outro")))</f>
        <v>#REF!</v>
      </c>
      <c r="F45" s="328" t="s">
        <v>12</v>
      </c>
      <c r="G45" s="22" t="e">
        <f>IF(B45="I",IF(C45="LABOR",VLOOKUP(D45,#REF!,3,FALSE),IF(C45="SINAPI",VLOOKUP(D45,#REF!,3,FALSE),IF(C45="COTAÇÃO",VLOOKUP(D45,#REF!,3,FALSE)))),IF(C45="LABOR",VLOOKUP(D45,#REF!,6,FALSE),IF(C45="SINAPI",VLOOKUP(D45,#REF!,3,FALSE),"outro")))</f>
        <v>#REF!</v>
      </c>
      <c r="H45" s="23">
        <v>20</v>
      </c>
      <c r="I45" s="24" t="e">
        <f>IF(B45="I",IF(F45="MO",IF(C45="LABOR",ROUND(VLOOKUP(D45,#REF!,4,FALSE)/(1+#REF!),2),IF(C45="SINAPI",ROUND(VLOOKUP(D45,#REF!,5,FALSE)/(1+#REF!),2),"outro")),IF(C45="LABOR",VLOOKUP(D45,#REF!,4,FALSE),IF(C45="SINAPI",VLOOKUP(D45,#REF!,5,FALSE),IF(C45="COTAÇÃO",VLOOKUP(D45,#REF!,14,FALSE))))),IF(C45="SINAPI",IF(F45="MO",ROUND(VLOOKUP(D45,#REF!,4,FALSE)/(1+#REF!),2),VLOOKUP(D45,#REF!,4,FALSE)),"outro"))</f>
        <v>#REF!</v>
      </c>
      <c r="J45" s="24" t="e">
        <f t="shared" si="1"/>
        <v>#REF!</v>
      </c>
    </row>
    <row r="46" spans="1:10">
      <c r="A46" s="320"/>
      <c r="B46" s="13" t="s">
        <v>386</v>
      </c>
      <c r="C46" s="328" t="s">
        <v>382</v>
      </c>
      <c r="D46" s="22">
        <v>5088</v>
      </c>
      <c r="E46" s="21" t="e">
        <f>IF(B46="I",IF(C46="LABOR",VLOOKUP(D46,#REF!,2,FALSE),IF(C46="SINAPI",VLOOKUP(D46,#REF!,2,FALSE),IF(C46="COTAÇÃO",VLOOKUP(D46,#REF!,2,FALSE)))),IF(C46="LABOR",VLOOKUP(D46,#REF!,5,FALSE),IF(C46="SINAPI",VLOOKUP(D46,#REF!,2,FALSE),"outro")))</f>
        <v>#REF!</v>
      </c>
      <c r="F46" s="328" t="s">
        <v>12</v>
      </c>
      <c r="G46" s="22" t="e">
        <f>IF(B46="I",IF(C46="LABOR",VLOOKUP(D46,#REF!,3,FALSE),IF(C46="SINAPI",VLOOKUP(D46,#REF!,3,FALSE),IF(C46="COTAÇÃO",VLOOKUP(D46,#REF!,3,FALSE)))),IF(C46="LABOR",VLOOKUP(D46,#REF!,6,FALSE),IF(C46="SINAPI",VLOOKUP(D46,#REF!,3,FALSE),"outro")))</f>
        <v>#REF!</v>
      </c>
      <c r="H46" s="23">
        <v>20</v>
      </c>
      <c r="I46" s="24" t="e">
        <f>IF(B46="I",IF(F46="MO",IF(C46="LABOR",ROUND(VLOOKUP(D46,#REF!,4,FALSE)/(1+#REF!),2),IF(C46="SINAPI",ROUND(VLOOKUP(D46,#REF!,5,FALSE)/(1+#REF!),2),"outro")),IF(C46="LABOR",VLOOKUP(D46,#REF!,4,FALSE),IF(C46="SINAPI",VLOOKUP(D46,#REF!,5,FALSE),IF(C46="COTAÇÃO",VLOOKUP(D46,#REF!,14,FALSE))))),IF(C46="SINAPI",IF(F46="MO",ROUND(VLOOKUP(D46,#REF!,4,FALSE)/(1+#REF!),2),VLOOKUP(D46,#REF!,4,FALSE)),"outro"))</f>
        <v>#REF!</v>
      </c>
      <c r="J46" s="24" t="e">
        <f t="shared" si="1"/>
        <v>#REF!</v>
      </c>
    </row>
    <row r="47" spans="1:10" ht="45">
      <c r="A47" s="320"/>
      <c r="B47" s="13" t="s">
        <v>386</v>
      </c>
      <c r="C47" s="328" t="s">
        <v>382</v>
      </c>
      <c r="D47" s="22">
        <v>2418</v>
      </c>
      <c r="E47" s="14" t="e">
        <f>IF(B47="I",IF(C47="LABOR",VLOOKUP(D47,#REF!,2,FALSE),IF(C47="SINAPI",VLOOKUP(D47,#REF!,2,FALSE),IF(C47="COTAÇÃO",VLOOKUP(D47,#REF!,2,FALSE)))),IF(C47="LABOR",VLOOKUP(D47,#REF!,5,FALSE),IF(C47="SINAPI",VLOOKUP(D47,#REF!,2,FALSE),"outro")))</f>
        <v>#REF!</v>
      </c>
      <c r="F47" s="328" t="s">
        <v>12</v>
      </c>
      <c r="G47" s="22" t="e">
        <f>IF(B47="I",IF(C47="LABOR",VLOOKUP(D47,#REF!,3,FALSE),IF(C47="SINAPI",VLOOKUP(D47,#REF!,3,FALSE),IF(C47="COTAÇÃO",VLOOKUP(D47,#REF!,3,FALSE)))),IF(C47="LABOR",VLOOKUP(D47,#REF!,6,FALSE),IF(C47="SINAPI",VLOOKUP(D47,#REF!,3,FALSE),"outro")))</f>
        <v>#REF!</v>
      </c>
      <c r="H47" s="23">
        <v>49</v>
      </c>
      <c r="I47" s="24" t="e">
        <f>IF(B47="I",IF(F47="MO",IF(C47="LABOR",ROUND(VLOOKUP(D47,#REF!,4,FALSE)/(1+#REF!),2),IF(C47="SINAPI",ROUND(VLOOKUP(D47,#REF!,5,FALSE)/(1+#REF!),2),"outro")),IF(C47="LABOR",VLOOKUP(D47,#REF!,4,FALSE),IF(C47="SINAPI",VLOOKUP(D47,#REF!,5,FALSE),IF(C47="COTAÇÃO",VLOOKUP(D47,#REF!,14,FALSE))))),IF(C47="SINAPI",IF(F47="MO",ROUND(VLOOKUP(D47,#REF!,4,FALSE)/(1+#REF!),2),VLOOKUP(D47,#REF!,4,FALSE)),"outro"))</f>
        <v>#REF!</v>
      </c>
      <c r="J47" s="24" t="e">
        <f t="shared" si="1"/>
        <v>#REF!</v>
      </c>
    </row>
    <row r="48" spans="1:10">
      <c r="A48" s="320"/>
      <c r="B48" s="13" t="s">
        <v>386</v>
      </c>
      <c r="C48" s="328" t="s">
        <v>382</v>
      </c>
      <c r="D48" s="22">
        <v>7292</v>
      </c>
      <c r="E48" s="21" t="e">
        <f>IF(B48="I",IF(C48="LABOR",VLOOKUP(D48,#REF!,2,FALSE),IF(C48="SINAPI",VLOOKUP(D48,#REF!,2,FALSE),IF(C48="COTAÇÃO",VLOOKUP(D48,#REF!,2,FALSE)))),IF(C48="LABOR",VLOOKUP(D48,#REF!,5,FALSE),IF(C48="SINAPI",VLOOKUP(D48,#REF!,2,FALSE),"outro")))</f>
        <v>#REF!</v>
      </c>
      <c r="F48" s="328" t="s">
        <v>12</v>
      </c>
      <c r="G48" s="22" t="e">
        <f>IF(B48="I",IF(C48="LABOR",VLOOKUP(D48,#REF!,3,FALSE),IF(C48="SINAPI",VLOOKUP(D48,#REF!,3,FALSE),IF(C48="COTAÇÃO",VLOOKUP(D48,#REF!,3,FALSE)))),IF(C48="LABOR",VLOOKUP(D48,#REF!,6,FALSE),IF(C48="SINAPI",VLOOKUP(D48,#REF!,3,FALSE),"outro")))</f>
        <v>#REF!</v>
      </c>
      <c r="H48" s="23">
        <v>26.284800000000001</v>
      </c>
      <c r="I48" s="24" t="e">
        <f>IF(B48="I",IF(F48="MO",IF(C48="LABOR",ROUND(VLOOKUP(D48,#REF!,4,FALSE)/(1+#REF!),2),IF(C48="SINAPI",ROUND(VLOOKUP(D48,#REF!,5,FALSE)/(1+#REF!),2),"outro")),IF(C48="LABOR",VLOOKUP(D48,#REF!,4,FALSE),IF(C48="SINAPI",VLOOKUP(D48,#REF!,5,FALSE),IF(C48="COTAÇÃO",VLOOKUP(D48,#REF!,14,FALSE))))),IF(C48="SINAPI",IF(F48="MO",ROUND(VLOOKUP(D48,#REF!,4,FALSE)/(1+#REF!),2),VLOOKUP(D48,#REF!,4,FALSE)),"outro"))</f>
        <v>#REF!</v>
      </c>
      <c r="J48" s="24" t="e">
        <f t="shared" si="1"/>
        <v>#REF!</v>
      </c>
    </row>
    <row r="49" spans="1:10">
      <c r="A49" s="320"/>
      <c r="B49" s="13" t="s">
        <v>386</v>
      </c>
      <c r="C49" s="328" t="s">
        <v>382</v>
      </c>
      <c r="D49" s="22">
        <v>5318</v>
      </c>
      <c r="E49" s="21" t="e">
        <f>IF(B49="I",IF(C49="LABOR",VLOOKUP(D49,#REF!,2,FALSE),IF(C49="SINAPI",VLOOKUP(D49,#REF!,2,FALSE),IF(C49="COTAÇÃO",VLOOKUP(D49,#REF!,2,FALSE)))),IF(C49="LABOR",VLOOKUP(D49,#REF!,5,FALSE),IF(C49="SINAPI",VLOOKUP(D49,#REF!,2,FALSE),"outro")))</f>
        <v>#REF!</v>
      </c>
      <c r="F49" s="328" t="s">
        <v>12</v>
      </c>
      <c r="G49" s="22" t="e">
        <f>IF(B49="I",IF(C49="LABOR",VLOOKUP(D49,#REF!,3,FALSE),IF(C49="SINAPI",VLOOKUP(D49,#REF!,3,FALSE),IF(C49="COTAÇÃO",VLOOKUP(D49,#REF!,3,FALSE)))),IF(C49="LABOR",VLOOKUP(D49,#REF!,6,FALSE),IF(C49="SINAPI",VLOOKUP(D49,#REF!,3,FALSE),"outro")))</f>
        <v>#REF!</v>
      </c>
      <c r="H49" s="23">
        <v>6.5712000000000002</v>
      </c>
      <c r="I49" s="24" t="e">
        <f>IF(B49="I",IF(F49="MO",IF(C49="LABOR",ROUND(VLOOKUP(D49,#REF!,4,FALSE)/(1+#REF!),2),IF(C49="SINAPI",ROUND(VLOOKUP(D49,#REF!,5,FALSE)/(1+#REF!),2),"outro")),IF(C49="LABOR",VLOOKUP(D49,#REF!,4,FALSE),IF(C49="SINAPI",VLOOKUP(D49,#REF!,5,FALSE),IF(C49="COTAÇÃO",VLOOKUP(D49,#REF!,14,FALSE))))),IF(C49="SINAPI",IF(F49="MO",ROUND(VLOOKUP(D49,#REF!,4,FALSE)/(1+#REF!),2),VLOOKUP(D49,#REF!,4,FALSE)),"outro"))</f>
        <v>#REF!</v>
      </c>
      <c r="J49" s="24" t="e">
        <f t="shared" si="1"/>
        <v>#REF!</v>
      </c>
    </row>
    <row r="50" spans="1:10">
      <c r="A50" s="320"/>
      <c r="B50" s="13" t="s">
        <v>386</v>
      </c>
      <c r="C50" s="328" t="s">
        <v>382</v>
      </c>
      <c r="D50" s="22">
        <v>2674</v>
      </c>
      <c r="E50" s="21" t="e">
        <f>IF(B50="I",IF(C50="LABOR",VLOOKUP(D50,#REF!,2,FALSE),IF(C50="SINAPI",VLOOKUP(D50,#REF!,2,FALSE),IF(C50="COTAÇÃO",VLOOKUP(D50,#REF!,2,FALSE)))),IF(C50="LABOR",VLOOKUP(D50,#REF!,5,FALSE),IF(C50="SINAPI",VLOOKUP(D50,#REF!,2,FALSE),"outro")))</f>
        <v>#REF!</v>
      </c>
      <c r="F50" s="328" t="s">
        <v>12</v>
      </c>
      <c r="G50" s="22" t="e">
        <f>IF(B50="I",IF(C50="LABOR",VLOOKUP(D50,#REF!,3,FALSE),IF(C50="SINAPI",VLOOKUP(D50,#REF!,3,FALSE),IF(C50="COTAÇÃO",VLOOKUP(D50,#REF!,3,FALSE)))),IF(C50="LABOR",VLOOKUP(D50,#REF!,6,FALSE),IF(C50="SINAPI",VLOOKUP(D50,#REF!,3,FALSE),"outro")))</f>
        <v>#REF!</v>
      </c>
      <c r="H50" s="23">
        <v>16.829999999999998</v>
      </c>
      <c r="I50" s="24" t="e">
        <f>IF(B50="I",IF(F50="MO",IF(C50="LABOR",ROUND(VLOOKUP(D50,#REF!,4,FALSE)/(1+#REF!),2),IF(C50="SINAPI",ROUND(VLOOKUP(D50,#REF!,5,FALSE)/(1+#REF!),2),"outro")),IF(C50="LABOR",VLOOKUP(D50,#REF!,4,FALSE),IF(C50="SINAPI",VLOOKUP(D50,#REF!,5,FALSE),IF(C50="COTAÇÃO",VLOOKUP(D50,#REF!,14,FALSE))))),IF(C50="SINAPI",IF(F50="MO",ROUND(VLOOKUP(D50,#REF!,4,FALSE)/(1+#REF!),2),VLOOKUP(D50,#REF!,4,FALSE)),"outro"))</f>
        <v>#REF!</v>
      </c>
      <c r="J50" s="24" t="e">
        <f t="shared" si="1"/>
        <v>#REF!</v>
      </c>
    </row>
    <row r="51" spans="1:10">
      <c r="A51" s="320"/>
      <c r="B51" s="13" t="s">
        <v>386</v>
      </c>
      <c r="C51" s="328" t="s">
        <v>73</v>
      </c>
      <c r="D51" s="22">
        <v>42511</v>
      </c>
      <c r="E51" s="21" t="e">
        <f>IF(B51="I",IF(C51="LABOR",VLOOKUP(D51,#REF!,2,FALSE),IF(C51="SINAPI",VLOOKUP(D51,#REF!,2,FALSE),IF(C51="COTAÇÃO",VLOOKUP(D51,#REF!,2,FALSE)))),IF(C51="LABOR",VLOOKUP(D51,#REF!,5,FALSE),IF(C51="SINAPI",VLOOKUP(D51,#REF!,2,FALSE),"outro")))</f>
        <v>#REF!</v>
      </c>
      <c r="F51" s="328" t="s">
        <v>12</v>
      </c>
      <c r="G51" s="22" t="e">
        <f>IF(B51="I",IF(C51="LABOR",VLOOKUP(D51,#REF!,3,FALSE),IF(C51="SINAPI",VLOOKUP(D51,#REF!,3,FALSE),IF(C51="COTAÇÃO",VLOOKUP(D51,#REF!,3,FALSE)))),IF(C51="LABOR",VLOOKUP(D51,#REF!,6,FALSE),IF(C51="SINAPI",VLOOKUP(D51,#REF!,3,FALSE),"outro")))</f>
        <v>#REF!</v>
      </c>
      <c r="H51" s="23">
        <v>7</v>
      </c>
      <c r="I51" s="24" t="e">
        <f>IF(B51="I",IF(F51="MO",IF(C51="LABOR",ROUND(VLOOKUP(D51,#REF!,4,FALSE)/(1+#REF!),2),IF(C51="SINAPI",ROUND(VLOOKUP(D51,#REF!,5,FALSE)/(1+#REF!),2),"outro")),IF(C51="LABOR",VLOOKUP(D51,#REF!,4,FALSE),IF(C51="SINAPI",VLOOKUP(D51,#REF!,5,FALSE),IF(C51="COTAÇÃO",VLOOKUP(D51,#REF!,14,FALSE))))),IF(C51="SINAPI",IF(F51="MO",ROUND(VLOOKUP(D51,#REF!,4,FALSE)/(1+#REF!),2),VLOOKUP(D51,#REF!,4,FALSE)),"outro"))</f>
        <v>#REF!</v>
      </c>
      <c r="J51" s="24" t="e">
        <f t="shared" si="1"/>
        <v>#REF!</v>
      </c>
    </row>
    <row r="52" spans="1:10">
      <c r="A52" s="320"/>
      <c r="B52" s="13" t="s">
        <v>386</v>
      </c>
      <c r="C52" s="328" t="s">
        <v>382</v>
      </c>
      <c r="D52" s="22">
        <v>1891</v>
      </c>
      <c r="E52" s="21" t="e">
        <f>IF(B52="I",IF(C52="LABOR",VLOOKUP(D52,#REF!,2,FALSE),IF(C52="SINAPI",VLOOKUP(D52,#REF!,2,FALSE),IF(C52="COTAÇÃO",VLOOKUP(D52,#REF!,2,FALSE)))),IF(C52="LABOR",VLOOKUP(D52,#REF!,5,FALSE),IF(C52="SINAPI",VLOOKUP(D52,#REF!,2,FALSE),"outro")))</f>
        <v>#REF!</v>
      </c>
      <c r="F52" s="328" t="s">
        <v>12</v>
      </c>
      <c r="G52" s="22" t="e">
        <f>IF(B52="I",IF(C52="LABOR",VLOOKUP(D52,#REF!,3,FALSE),IF(C52="SINAPI",VLOOKUP(D52,#REF!,3,FALSE),IF(C52="COTAÇÃO",VLOOKUP(D52,#REF!,3,FALSE)))),IF(C52="LABOR",VLOOKUP(D52,#REF!,6,FALSE),IF(C52="SINAPI",VLOOKUP(D52,#REF!,3,FALSE),"outro")))</f>
        <v>#REF!</v>
      </c>
      <c r="H52" s="23">
        <v>14</v>
      </c>
      <c r="I52" s="24" t="e">
        <f>IF(B52="I",IF(F52="MO",IF(C52="LABOR",ROUND(VLOOKUP(D52,#REF!,4,FALSE)/(1+#REF!),2),IF(C52="SINAPI",ROUND(VLOOKUP(D52,#REF!,5,FALSE)/(1+#REF!),2),"outro")),IF(C52="LABOR",VLOOKUP(D52,#REF!,4,FALSE),IF(C52="SINAPI",VLOOKUP(D52,#REF!,5,FALSE),IF(C52="COTAÇÃO",VLOOKUP(D52,#REF!,14,FALSE))))),IF(C52="SINAPI",IF(F52="MO",ROUND(VLOOKUP(D52,#REF!,4,FALSE)/(1+#REF!),2),VLOOKUP(D52,#REF!,4,FALSE)),"outro"))</f>
        <v>#REF!</v>
      </c>
      <c r="J52" s="24" t="e">
        <f t="shared" si="1"/>
        <v>#REF!</v>
      </c>
    </row>
    <row r="53" spans="1:10">
      <c r="A53" s="320"/>
      <c r="B53" s="13" t="s">
        <v>386</v>
      </c>
      <c r="C53" s="328" t="s">
        <v>73</v>
      </c>
      <c r="D53" s="22">
        <v>43005</v>
      </c>
      <c r="E53" s="21" t="e">
        <f>IF(B53="I",IF(C53="LABOR",VLOOKUP(D53,#REF!,2,FALSE),IF(C53="SINAPI",VLOOKUP(D53,#REF!,2,FALSE),IF(C53="COTAÇÃO",VLOOKUP(D53,#REF!,2,FALSE)))),IF(C53="LABOR",VLOOKUP(D53,#REF!,5,FALSE),IF(C53="SINAPI",VLOOKUP(D53,#REF!,2,FALSE),"outro")))</f>
        <v>#REF!</v>
      </c>
      <c r="F53" s="328" t="s">
        <v>12</v>
      </c>
      <c r="G53" s="22" t="e">
        <f>IF(B53="I",IF(C53="LABOR",VLOOKUP(D53,#REF!,3,FALSE),IF(C53="SINAPI",VLOOKUP(D53,#REF!,3,FALSE),IF(C53="COTAÇÃO",VLOOKUP(D53,#REF!,3,FALSE)))),IF(C53="LABOR",VLOOKUP(D53,#REF!,6,FALSE),IF(C53="SINAPI",VLOOKUP(D53,#REF!,3,FALSE),"outro")))</f>
        <v>#REF!</v>
      </c>
      <c r="H53" s="23">
        <v>28.152000000000001</v>
      </c>
      <c r="I53" s="24" t="e">
        <f>IF(B53="I",IF(F53="MO",IF(C53="LABOR",ROUND(VLOOKUP(D53,#REF!,4,FALSE)/(1+#REF!),2),IF(C53="SINAPI",ROUND(VLOOKUP(D53,#REF!,5,FALSE)/(1+#REF!),2),"outro")),IF(C53="LABOR",VLOOKUP(D53,#REF!,4,FALSE),IF(C53="SINAPI",VLOOKUP(D53,#REF!,5,FALSE),IF(C53="COTAÇÃO",VLOOKUP(D53,#REF!,14,FALSE))))),IF(C53="SINAPI",IF(F53="MO",ROUND(VLOOKUP(D53,#REF!,4,FALSE)/(1+#REF!),2),VLOOKUP(D53,#REF!,4,FALSE)),"outro"))</f>
        <v>#REF!</v>
      </c>
      <c r="J53" s="24" t="e">
        <f t="shared" si="1"/>
        <v>#REF!</v>
      </c>
    </row>
    <row r="54" spans="1:10">
      <c r="A54" s="320"/>
      <c r="B54" s="13" t="s">
        <v>386</v>
      </c>
      <c r="C54" s="328" t="s">
        <v>73</v>
      </c>
      <c r="D54" s="22">
        <v>43006</v>
      </c>
      <c r="E54" s="21" t="e">
        <f>IF(B54="I",IF(C54="LABOR",VLOOKUP(D54,#REF!,2,FALSE),IF(C54="SINAPI",VLOOKUP(D54,#REF!,2,FALSE),IF(C54="COTAÇÃO",VLOOKUP(D54,#REF!,2,FALSE)))),IF(C54="LABOR",VLOOKUP(D54,#REF!,5,FALSE),IF(C54="SINAPI",VLOOKUP(D54,#REF!,2,FALSE),"outro")))</f>
        <v>#REF!</v>
      </c>
      <c r="F54" s="328" t="s">
        <v>12</v>
      </c>
      <c r="G54" s="22" t="e">
        <f>IF(B54="I",IF(C54="LABOR",VLOOKUP(D54,#REF!,3,FALSE),IF(C54="SINAPI",VLOOKUP(D54,#REF!,3,FALSE),IF(C54="COTAÇÃO",VLOOKUP(D54,#REF!,3,FALSE)))),IF(C54="LABOR",VLOOKUP(D54,#REF!,6,FALSE),IF(C54="SINAPI",VLOOKUP(D54,#REF!,3,FALSE),"outro")))</f>
        <v>#REF!</v>
      </c>
      <c r="H54" s="23">
        <v>23.256</v>
      </c>
      <c r="I54" s="24" t="e">
        <f>IF(B54="I",IF(F54="MO",IF(C54="LABOR",ROUND(VLOOKUP(D54,#REF!,4,FALSE)/(1+#REF!),2),IF(C54="SINAPI",ROUND(VLOOKUP(D54,#REF!,5,FALSE)/(1+#REF!),2),"outro")),IF(C54="LABOR",VLOOKUP(D54,#REF!,4,FALSE),IF(C54="SINAPI",VLOOKUP(D54,#REF!,5,FALSE),IF(C54="COTAÇÃO",VLOOKUP(D54,#REF!,14,FALSE))))),IF(C54="SINAPI",IF(F54="MO",ROUND(VLOOKUP(D54,#REF!,4,FALSE)/(1+#REF!),2),VLOOKUP(D54,#REF!,4,FALSE)),"outro"))</f>
        <v>#REF!</v>
      </c>
      <c r="J54" s="24" t="e">
        <f t="shared" si="1"/>
        <v>#REF!</v>
      </c>
    </row>
    <row r="55" spans="1:10">
      <c r="A55" s="320"/>
      <c r="B55" s="13" t="s">
        <v>386</v>
      </c>
      <c r="C55" s="328" t="s">
        <v>73</v>
      </c>
      <c r="D55" s="22">
        <v>45104</v>
      </c>
      <c r="E55" s="21" t="e">
        <f>IF(B55="I",IF(C55="LABOR",VLOOKUP(D55,#REF!,2,FALSE),IF(C55="SINAPI",VLOOKUP(D55,#REF!,2,FALSE),IF(C55="COTAÇÃO",VLOOKUP(D55,#REF!,2,FALSE)))),IF(C55="LABOR",VLOOKUP(D55,#REF!,5,FALSE),IF(C55="SINAPI",VLOOKUP(D55,#REF!,2,FALSE),"outro")))</f>
        <v>#REF!</v>
      </c>
      <c r="F55" s="328" t="s">
        <v>12</v>
      </c>
      <c r="G55" s="22" t="e">
        <f>IF(B55="I",IF(C55="LABOR",VLOOKUP(D55,#REF!,3,FALSE),IF(C55="SINAPI",VLOOKUP(D55,#REF!,3,FALSE),IF(C55="COTAÇÃO",VLOOKUP(D55,#REF!,3,FALSE)))),IF(C55="LABOR",VLOOKUP(D55,#REF!,6,FALSE),IF(C55="SINAPI",VLOOKUP(D55,#REF!,3,FALSE),"outro")))</f>
        <v>#REF!</v>
      </c>
      <c r="H55" s="23">
        <v>2</v>
      </c>
      <c r="I55" s="24" t="e">
        <f>IF(B55="I",IF(F55="MO",IF(C55="LABOR",ROUND(VLOOKUP(D55,#REF!,4,FALSE)/(1+#REF!),2),IF(C55="SINAPI",ROUND(VLOOKUP(D55,#REF!,5,FALSE)/(1+#REF!),2),"outro")),IF(C55="LABOR",VLOOKUP(D55,#REF!,4,FALSE),IF(C55="SINAPI",VLOOKUP(D55,#REF!,5,FALSE),IF(C55="COTAÇÃO",VLOOKUP(D55,#REF!,14,FALSE))))),IF(C55="SINAPI",IF(F55="MO",ROUND(VLOOKUP(D55,#REF!,4,FALSE)/(1+#REF!),2),VLOOKUP(D55,#REF!,4,FALSE)),"outro"))</f>
        <v>#REF!</v>
      </c>
      <c r="J55" s="24" t="e">
        <f t="shared" si="1"/>
        <v>#REF!</v>
      </c>
    </row>
    <row r="56" spans="1:10" ht="30">
      <c r="A56" s="320"/>
      <c r="B56" s="13" t="s">
        <v>386</v>
      </c>
      <c r="C56" s="328" t="s">
        <v>382</v>
      </c>
      <c r="D56" s="22">
        <v>7555</v>
      </c>
      <c r="E56" s="14" t="e">
        <f>IF(B56="I",IF(C56="LABOR",VLOOKUP(D56,#REF!,2,FALSE),IF(C56="SINAPI",VLOOKUP(D56,#REF!,2,FALSE),IF(C56="COTAÇÃO",VLOOKUP(D56,#REF!,2,FALSE)))),IF(C56="LABOR",VLOOKUP(D56,#REF!,5,FALSE),IF(C56="SINAPI",VLOOKUP(D56,#REF!,2,FALSE),"outro")))</f>
        <v>#REF!</v>
      </c>
      <c r="F56" s="328" t="s">
        <v>12</v>
      </c>
      <c r="G56" s="22" t="e">
        <f>IF(B56="I",IF(C56="LABOR",VLOOKUP(D56,#REF!,3,FALSE),IF(C56="SINAPI",VLOOKUP(D56,#REF!,3,FALSE),IF(C56="COTAÇÃO",VLOOKUP(D56,#REF!,3,FALSE)))),IF(C56="LABOR",VLOOKUP(D56,#REF!,6,FALSE),IF(C56="SINAPI",VLOOKUP(D56,#REF!,3,FALSE),"outro")))</f>
        <v>#REF!</v>
      </c>
      <c r="H56" s="23">
        <v>2</v>
      </c>
      <c r="I56" s="24" t="e">
        <f>IF(B56="I",IF(F56="MO",IF(C56="LABOR",ROUND(VLOOKUP(D56,#REF!,4,FALSE)/(1+#REF!),2),IF(C56="SINAPI",ROUND(VLOOKUP(D56,#REF!,5,FALSE)/(1+#REF!),2),"outro")),IF(C56="LABOR",VLOOKUP(D56,#REF!,4,FALSE),IF(C56="SINAPI",VLOOKUP(D56,#REF!,5,FALSE),IF(C56="COTAÇÃO",VLOOKUP(D56,#REF!,14,FALSE))))),IF(C56="SINAPI",IF(F56="MO",ROUND(VLOOKUP(D56,#REF!,4,FALSE)/(1+#REF!),2),VLOOKUP(D56,#REF!,4,FALSE)),"outro"))</f>
        <v>#REF!</v>
      </c>
      <c r="J56" s="24" t="e">
        <f t="shared" si="1"/>
        <v>#REF!</v>
      </c>
    </row>
    <row r="57" spans="1:10">
      <c r="A57" s="320"/>
      <c r="B57" s="13" t="s">
        <v>386</v>
      </c>
      <c r="C57" s="328" t="s">
        <v>73</v>
      </c>
      <c r="D57" s="22">
        <v>45519</v>
      </c>
      <c r="E57" s="21" t="e">
        <f>IF(B57="I",IF(C57="LABOR",VLOOKUP(D57,#REF!,2,FALSE),IF(C57="SINAPI",VLOOKUP(D57,#REF!,2,FALSE),IF(C57="COTAÇÃO",VLOOKUP(D57,#REF!,2,FALSE)))),IF(C57="LABOR",VLOOKUP(D57,#REF!,5,FALSE),IF(C57="SINAPI",VLOOKUP(D57,#REF!,2,FALSE),"outro")))</f>
        <v>#REF!</v>
      </c>
      <c r="F57" s="328" t="s">
        <v>12</v>
      </c>
      <c r="G57" s="22" t="e">
        <f>IF(B57="I",IF(C57="LABOR",VLOOKUP(D57,#REF!,3,FALSE),IF(C57="SINAPI",VLOOKUP(D57,#REF!,3,FALSE),IF(C57="COTAÇÃO",VLOOKUP(D57,#REF!,3,FALSE)))),IF(C57="LABOR",VLOOKUP(D57,#REF!,6,FALSE),IF(C57="SINAPI",VLOOKUP(D57,#REF!,3,FALSE),"outro")))</f>
        <v>#REF!</v>
      </c>
      <c r="H57" s="23">
        <v>1</v>
      </c>
      <c r="I57" s="24" t="e">
        <f>IF(B57="I",IF(F57="MO",IF(C57="LABOR",ROUND(VLOOKUP(D57,#REF!,4,FALSE)/(1+#REF!),2),IF(C57="SINAPI",ROUND(VLOOKUP(D57,#REF!,5,FALSE)/(1+#REF!),2),"outro")),IF(C57="LABOR",VLOOKUP(D57,#REF!,4,FALSE),IF(C57="SINAPI",VLOOKUP(D57,#REF!,5,FALSE),IF(C57="COTAÇÃO",VLOOKUP(D57,#REF!,14,FALSE))))),IF(C57="SINAPI",IF(F57="MO",ROUND(VLOOKUP(D57,#REF!,4,FALSE)/(1+#REF!),2),VLOOKUP(D57,#REF!,4,FALSE)),"outro"))</f>
        <v>#REF!</v>
      </c>
      <c r="J57" s="24" t="e">
        <f t="shared" si="1"/>
        <v>#REF!</v>
      </c>
    </row>
    <row r="58" spans="1:10">
      <c r="A58" s="320"/>
      <c r="B58" s="13" t="s">
        <v>386</v>
      </c>
      <c r="C58" s="328" t="s">
        <v>382</v>
      </c>
      <c r="D58" s="22">
        <v>7549</v>
      </c>
      <c r="E58" s="21" t="e">
        <f>IF(B58="I",IF(C58="LABOR",VLOOKUP(D58,#REF!,2,FALSE),IF(C58="SINAPI",VLOOKUP(D58,#REF!,2,FALSE),IF(C58="COTAÇÃO",VLOOKUP(D58,#REF!,2,FALSE)))),IF(C58="LABOR",VLOOKUP(D58,#REF!,5,FALSE),IF(C58="SINAPI",VLOOKUP(D58,#REF!,2,FALSE),"outro")))</f>
        <v>#REF!</v>
      </c>
      <c r="F58" s="328" t="s">
        <v>12</v>
      </c>
      <c r="G58" s="22" t="e">
        <f>IF(B58="I",IF(C58="LABOR",VLOOKUP(D58,#REF!,3,FALSE),IF(C58="SINAPI",VLOOKUP(D58,#REF!,3,FALSE),IF(C58="COTAÇÃO",VLOOKUP(D58,#REF!,3,FALSE)))),IF(C58="LABOR",VLOOKUP(D58,#REF!,6,FALSE),IF(C58="SINAPI",VLOOKUP(D58,#REF!,3,FALSE),"outro")))</f>
        <v>#REF!</v>
      </c>
      <c r="H58" s="23">
        <v>3</v>
      </c>
      <c r="I58" s="24" t="e">
        <f>IF(B58="I",IF(F58="MO",IF(C58="LABOR",ROUND(VLOOKUP(D58,#REF!,4,FALSE)/(1+#REF!),2),IF(C58="SINAPI",ROUND(VLOOKUP(D58,#REF!,5,FALSE)/(1+#REF!),2),"outro")),IF(C58="LABOR",VLOOKUP(D58,#REF!,4,FALSE),IF(C58="SINAPI",VLOOKUP(D58,#REF!,5,FALSE),IF(C58="COTAÇÃO",VLOOKUP(D58,#REF!,14,FALSE))))),IF(C58="SINAPI",IF(F58="MO",ROUND(VLOOKUP(D58,#REF!,4,FALSE)/(1+#REF!),2),VLOOKUP(D58,#REF!,4,FALSE)),"outro"))</f>
        <v>#REF!</v>
      </c>
      <c r="J58" s="24" t="e">
        <f t="shared" si="1"/>
        <v>#REF!</v>
      </c>
    </row>
    <row r="59" spans="1:10">
      <c r="A59" s="320"/>
      <c r="B59" s="13" t="s">
        <v>386</v>
      </c>
      <c r="C59" s="328" t="s">
        <v>382</v>
      </c>
      <c r="D59" s="22">
        <v>3764</v>
      </c>
      <c r="E59" s="21" t="e">
        <f>IF(B59="I",IF(C59="LABOR",VLOOKUP(D59,#REF!,2,FALSE),IF(C59="SINAPI",VLOOKUP(D59,#REF!,2,FALSE),IF(C59="COTAÇÃO",VLOOKUP(D59,#REF!,2,FALSE)))),IF(C59="LABOR",VLOOKUP(D59,#REF!,5,FALSE),IF(C59="SINAPI",VLOOKUP(D59,#REF!,2,FALSE),"outro")))</f>
        <v>#REF!</v>
      </c>
      <c r="F59" s="328" t="s">
        <v>12</v>
      </c>
      <c r="G59" s="22" t="e">
        <f>IF(B59="I",IF(C59="LABOR",VLOOKUP(D59,#REF!,3,FALSE),IF(C59="SINAPI",VLOOKUP(D59,#REF!,3,FALSE),IF(C59="COTAÇÃO",VLOOKUP(D59,#REF!,3,FALSE)))),IF(C59="LABOR",VLOOKUP(D59,#REF!,6,FALSE),IF(C59="SINAPI",VLOOKUP(D59,#REF!,3,FALSE),"outro")))</f>
        <v>#REF!</v>
      </c>
      <c r="H59" s="23">
        <v>2</v>
      </c>
      <c r="I59" s="24" t="e">
        <f>IF(B59="I",IF(F59="MO",IF(C59="LABOR",ROUND(VLOOKUP(D59,#REF!,4,FALSE)/(1+#REF!),2),IF(C59="SINAPI",ROUND(VLOOKUP(D59,#REF!,5,FALSE)/(1+#REF!),2),"outro")),IF(C59="LABOR",VLOOKUP(D59,#REF!,4,FALSE),IF(C59="SINAPI",VLOOKUP(D59,#REF!,5,FALSE),IF(C59="COTAÇÃO",VLOOKUP(D59,#REF!,14,FALSE))))),IF(C59="SINAPI",IF(F59="MO",ROUND(VLOOKUP(D59,#REF!,4,FALSE)/(1+#REF!),2),VLOOKUP(D59,#REF!,4,FALSE)),"outro"))</f>
        <v>#REF!</v>
      </c>
      <c r="J59" s="24" t="e">
        <f t="shared" si="1"/>
        <v>#REF!</v>
      </c>
    </row>
    <row r="60" spans="1:10">
      <c r="A60" s="320"/>
      <c r="B60" s="13" t="s">
        <v>386</v>
      </c>
      <c r="C60" s="328" t="s">
        <v>73</v>
      </c>
      <c r="D60" s="22">
        <v>47561</v>
      </c>
      <c r="E60" s="21" t="e">
        <f>IF(B60="I",IF(C60="LABOR",VLOOKUP(D60,#REF!,2,FALSE),IF(C60="SINAPI",VLOOKUP(D60,#REF!,2,FALSE),IF(C60="COTAÇÃO",VLOOKUP(D60,#REF!,2,FALSE)))),IF(C60="LABOR",VLOOKUP(D60,#REF!,5,FALSE),IF(C60="SINAPI",VLOOKUP(D60,#REF!,2,FALSE),"outro")))</f>
        <v>#REF!</v>
      </c>
      <c r="F60" s="328" t="s">
        <v>12</v>
      </c>
      <c r="G60" s="22" t="e">
        <f>IF(B60="I",IF(C60="LABOR",VLOOKUP(D60,#REF!,3,FALSE),IF(C60="SINAPI",VLOOKUP(D60,#REF!,3,FALSE),IF(C60="COTAÇÃO",VLOOKUP(D60,#REF!,3,FALSE)))),IF(C60="LABOR",VLOOKUP(D60,#REF!,6,FALSE),IF(C60="SINAPI",VLOOKUP(D60,#REF!,3,FALSE),"outro")))</f>
        <v>#REF!</v>
      </c>
      <c r="H60" s="23">
        <v>1</v>
      </c>
      <c r="I60" s="24" t="e">
        <f>IF(B60="I",IF(F60="MO",IF(C60="LABOR",ROUND(VLOOKUP(D60,#REF!,4,FALSE)/(1+#REF!),2),IF(C60="SINAPI",ROUND(VLOOKUP(D60,#REF!,5,FALSE)/(1+#REF!),2),"outro")),IF(C60="LABOR",VLOOKUP(D60,#REF!,4,FALSE),IF(C60="SINAPI",VLOOKUP(D60,#REF!,5,FALSE),IF(C60="COTAÇÃO",VLOOKUP(D60,#REF!,14,FALSE))))),IF(C60="SINAPI",IF(F60="MO",ROUND(VLOOKUP(D60,#REF!,4,FALSE)/(1+#REF!),2),VLOOKUP(D60,#REF!,4,FALSE)),"outro"))</f>
        <v>#REF!</v>
      </c>
      <c r="J60" s="24" t="e">
        <f t="shared" si="1"/>
        <v>#REF!</v>
      </c>
    </row>
    <row r="61" spans="1:10">
      <c r="A61" s="320"/>
      <c r="B61" s="13" t="s">
        <v>386</v>
      </c>
      <c r="C61" s="328" t="s">
        <v>382</v>
      </c>
      <c r="D61" s="22">
        <v>2535</v>
      </c>
      <c r="E61" s="21" t="e">
        <f>IF(B61="I",IF(C61="LABOR",VLOOKUP(D61,#REF!,2,FALSE),IF(C61="SINAPI",VLOOKUP(D61,#REF!,2,FALSE),IF(C61="COTAÇÃO",VLOOKUP(D61,#REF!,2,FALSE)))),IF(C61="LABOR",VLOOKUP(D61,#REF!,5,FALSE),IF(C61="SINAPI",VLOOKUP(D61,#REF!,2,FALSE),"outro")))</f>
        <v>#REF!</v>
      </c>
      <c r="F61" s="328" t="s">
        <v>12</v>
      </c>
      <c r="G61" s="22" t="e">
        <f>IF(B61="I",IF(C61="LABOR",VLOOKUP(D61,#REF!,3,FALSE),IF(C61="SINAPI",VLOOKUP(D61,#REF!,3,FALSE),IF(C61="COTAÇÃO",VLOOKUP(D61,#REF!,3,FALSE)))),IF(C61="LABOR",VLOOKUP(D61,#REF!,6,FALSE),IF(C61="SINAPI",VLOOKUP(D61,#REF!,3,FALSE),"outro")))</f>
        <v>#REF!</v>
      </c>
      <c r="H61" s="23">
        <v>3</v>
      </c>
      <c r="I61" s="24" t="e">
        <f>IF(B61="I",IF(F61="MO",IF(C61="LABOR",ROUND(VLOOKUP(D61,#REF!,4,FALSE)/(1+#REF!),2),IF(C61="SINAPI",ROUND(VLOOKUP(D61,#REF!,5,FALSE)/(1+#REF!),2),"outro")),IF(C61="LABOR",VLOOKUP(D61,#REF!,4,FALSE),IF(C61="SINAPI",VLOOKUP(D61,#REF!,5,FALSE),IF(C61="COTAÇÃO",VLOOKUP(D61,#REF!,14,FALSE))))),IF(C61="SINAPI",IF(F61="MO",ROUND(VLOOKUP(D61,#REF!,4,FALSE)/(1+#REF!),2),VLOOKUP(D61,#REF!,4,FALSE)),"outro"))</f>
        <v>#REF!</v>
      </c>
      <c r="J61" s="24" t="e">
        <f t="shared" si="1"/>
        <v>#REF!</v>
      </c>
    </row>
    <row r="62" spans="1:10">
      <c r="A62" s="320"/>
      <c r="B62" s="13" t="s">
        <v>386</v>
      </c>
      <c r="C62" s="328" t="s">
        <v>73</v>
      </c>
      <c r="D62" s="22">
        <v>48516</v>
      </c>
      <c r="E62" s="21" t="e">
        <f>IF(B62="I",IF(C62="LABOR",VLOOKUP(D62,#REF!,2,FALSE),IF(C62="SINAPI",VLOOKUP(D62,#REF!,2,FALSE),IF(C62="COTAÇÃO",VLOOKUP(D62,#REF!,2,FALSE)))),IF(C62="LABOR",VLOOKUP(D62,#REF!,5,FALSE),IF(C62="SINAPI",VLOOKUP(D62,#REF!,2,FALSE),"outro")))</f>
        <v>#REF!</v>
      </c>
      <c r="F62" s="328" t="s">
        <v>12</v>
      </c>
      <c r="G62" s="22" t="e">
        <f>IF(B62="I",IF(C62="LABOR",VLOOKUP(D62,#REF!,3,FALSE),IF(C62="SINAPI",VLOOKUP(D62,#REF!,3,FALSE),IF(C62="COTAÇÃO",VLOOKUP(D62,#REF!,3,FALSE)))),IF(C62="LABOR",VLOOKUP(D62,#REF!,6,FALSE),IF(C62="SINAPI",VLOOKUP(D62,#REF!,3,FALSE),"outro")))</f>
        <v>#REF!</v>
      </c>
      <c r="H62" s="23">
        <v>3</v>
      </c>
      <c r="I62" s="24" t="e">
        <f>IF(B62="I",IF(F62="MO",IF(C62="LABOR",ROUND(VLOOKUP(D62,#REF!,4,FALSE)/(1+#REF!),2),IF(C62="SINAPI",ROUND(VLOOKUP(D62,#REF!,5,FALSE)/(1+#REF!),2),"outro")),IF(C62="LABOR",VLOOKUP(D62,#REF!,4,FALSE),IF(C62="SINAPI",VLOOKUP(D62,#REF!,5,FALSE),IF(C62="COTAÇÃO",VLOOKUP(D62,#REF!,14,FALSE))))),IF(C62="SINAPI",IF(F62="MO",ROUND(VLOOKUP(D62,#REF!,4,FALSE)/(1+#REF!),2),VLOOKUP(D62,#REF!,4,FALSE)),"outro"))</f>
        <v>#REF!</v>
      </c>
      <c r="J62" s="24" t="e">
        <f t="shared" si="1"/>
        <v>#REF!</v>
      </c>
    </row>
    <row r="63" spans="1:10">
      <c r="A63" s="320"/>
      <c r="B63" s="13" t="s">
        <v>386</v>
      </c>
      <c r="C63" s="328" t="s">
        <v>73</v>
      </c>
      <c r="D63" s="22">
        <v>48534</v>
      </c>
      <c r="E63" s="21" t="e">
        <f>IF(B63="I",IF(C63="LABOR",VLOOKUP(D63,#REF!,2,FALSE),IF(C63="SINAPI",VLOOKUP(D63,#REF!,2,FALSE),IF(C63="COTAÇÃO",VLOOKUP(D63,#REF!,2,FALSE)))),IF(C63="LABOR",VLOOKUP(D63,#REF!,5,FALSE),IF(C63="SINAPI",VLOOKUP(D63,#REF!,2,FALSE),"outro")))</f>
        <v>#REF!</v>
      </c>
      <c r="F63" s="328" t="s">
        <v>12</v>
      </c>
      <c r="G63" s="22" t="e">
        <f>IF(B63="I",IF(C63="LABOR",VLOOKUP(D63,#REF!,3,FALSE),IF(C63="SINAPI",VLOOKUP(D63,#REF!,3,FALSE),IF(C63="COTAÇÃO",VLOOKUP(D63,#REF!,3,FALSE)))),IF(C63="LABOR",VLOOKUP(D63,#REF!,6,FALSE),IF(C63="SINAPI",VLOOKUP(D63,#REF!,3,FALSE),"outro")))</f>
        <v>#REF!</v>
      </c>
      <c r="H63" s="23">
        <v>8</v>
      </c>
      <c r="I63" s="24" t="e">
        <f>IF(B63="I",IF(F63="MO",IF(C63="LABOR",ROUND(VLOOKUP(D63,#REF!,4,FALSE)/(1+#REF!),2),IF(C63="SINAPI",ROUND(VLOOKUP(D63,#REF!,5,FALSE)/(1+#REF!),2),"outro")),IF(C63="LABOR",VLOOKUP(D63,#REF!,4,FALSE),IF(C63="SINAPI",VLOOKUP(D63,#REF!,5,FALSE),IF(C63="COTAÇÃO",VLOOKUP(D63,#REF!,14,FALSE))))),IF(C63="SINAPI",IF(F63="MO",ROUND(VLOOKUP(D63,#REF!,4,FALSE)/(1+#REF!),2),VLOOKUP(D63,#REF!,4,FALSE)),"outro"))</f>
        <v>#REF!</v>
      </c>
      <c r="J63" s="24" t="e">
        <f t="shared" si="1"/>
        <v>#REF!</v>
      </c>
    </row>
    <row r="64" spans="1:10">
      <c r="A64" s="320"/>
      <c r="B64" s="13" t="s">
        <v>386</v>
      </c>
      <c r="C64" s="328" t="s">
        <v>73</v>
      </c>
      <c r="D64" s="22">
        <v>49505</v>
      </c>
      <c r="E64" s="21" t="e">
        <f>IF(B64="I",IF(C64="LABOR",VLOOKUP(D64,#REF!,2,FALSE),IF(C64="SINAPI",VLOOKUP(D64,#REF!,2,FALSE),IF(C64="COTAÇÃO",VLOOKUP(D64,#REF!,2,FALSE)))),IF(C64="LABOR",VLOOKUP(D64,#REF!,5,FALSE),IF(C64="SINAPI",VLOOKUP(D64,#REF!,2,FALSE),"outro")))</f>
        <v>#REF!</v>
      </c>
      <c r="F64" s="328" t="s">
        <v>12</v>
      </c>
      <c r="G64" s="22" t="e">
        <f>IF(B64="I",IF(C64="LABOR",VLOOKUP(D64,#REF!,3,FALSE),IF(C64="SINAPI",VLOOKUP(D64,#REF!,3,FALSE),IF(C64="COTAÇÃO",VLOOKUP(D64,#REF!,3,FALSE)))),IF(C64="LABOR",VLOOKUP(D64,#REF!,6,FALSE),IF(C64="SINAPI",VLOOKUP(D64,#REF!,3,FALSE),"outro")))</f>
        <v>#REF!</v>
      </c>
      <c r="H64" s="23">
        <v>2</v>
      </c>
      <c r="I64" s="24" t="e">
        <f>IF(B64="I",IF(F64="MO",IF(C64="LABOR",ROUND(VLOOKUP(D64,#REF!,4,FALSE)/(1+#REF!),2),IF(C64="SINAPI",ROUND(VLOOKUP(D64,#REF!,5,FALSE)/(1+#REF!),2),"outro")),IF(C64="LABOR",VLOOKUP(D64,#REF!,4,FALSE),IF(C64="SINAPI",VLOOKUP(D64,#REF!,5,FALSE),IF(C64="COTAÇÃO",VLOOKUP(D64,#REF!,14,FALSE))))),IF(C64="SINAPI",IF(F64="MO",ROUND(VLOOKUP(D64,#REF!,4,FALSE)/(1+#REF!),2),VLOOKUP(D64,#REF!,4,FALSE)),"outro"))</f>
        <v>#REF!</v>
      </c>
      <c r="J64" s="24" t="e">
        <f t="shared" si="1"/>
        <v>#REF!</v>
      </c>
    </row>
    <row r="65" spans="1:10">
      <c r="A65" s="320"/>
      <c r="B65" s="13" t="s">
        <v>386</v>
      </c>
      <c r="C65" s="328" t="s">
        <v>73</v>
      </c>
      <c r="D65" s="22">
        <v>62111</v>
      </c>
      <c r="E65" s="21" t="e">
        <f>IF(B65="I",IF(C65="LABOR",VLOOKUP(D65,#REF!,2,FALSE),IF(C65="SINAPI",VLOOKUP(D65,#REF!,2,FALSE),IF(C65="COTAÇÃO",VLOOKUP(D65,#REF!,2,FALSE)))),IF(C65="LABOR",VLOOKUP(D65,#REF!,5,FALSE),IF(C65="SINAPI",VLOOKUP(D65,#REF!,2,FALSE),"outro")))</f>
        <v>#REF!</v>
      </c>
      <c r="F65" s="328" t="s">
        <v>12</v>
      </c>
      <c r="G65" s="22" t="e">
        <f>IF(B65="I",IF(C65="LABOR",VLOOKUP(D65,#REF!,3,FALSE),IF(C65="SINAPI",VLOOKUP(D65,#REF!,3,FALSE),IF(C65="COTAÇÃO",VLOOKUP(D65,#REF!,3,FALSE)))),IF(C65="LABOR",VLOOKUP(D65,#REF!,6,FALSE),IF(C65="SINAPI",VLOOKUP(D65,#REF!,3,FALSE),"outro")))</f>
        <v>#REF!</v>
      </c>
      <c r="H65" s="23">
        <v>6</v>
      </c>
      <c r="I65" s="24" t="e">
        <f>IF(B65="I",IF(F65="MO",IF(C65="LABOR",ROUND(VLOOKUP(D65,#REF!,4,FALSE)/(1+#REF!),2),IF(C65="SINAPI",ROUND(VLOOKUP(D65,#REF!,5,FALSE)/(1+#REF!),2),"outro")),IF(C65="LABOR",VLOOKUP(D65,#REF!,4,FALSE),IF(C65="SINAPI",VLOOKUP(D65,#REF!,5,FALSE),IF(C65="COTAÇÃO",VLOOKUP(D65,#REF!,14,FALSE))))),IF(C65="SINAPI",IF(F65="MO",ROUND(VLOOKUP(D65,#REF!,4,FALSE)/(1+#REF!),2),VLOOKUP(D65,#REF!,4,FALSE)),"outro"))</f>
        <v>#REF!</v>
      </c>
      <c r="J65" s="24" t="e">
        <f t="shared" si="1"/>
        <v>#REF!</v>
      </c>
    </row>
    <row r="66" spans="1:10">
      <c r="A66" s="320"/>
      <c r="B66" s="13" t="s">
        <v>386</v>
      </c>
      <c r="C66" s="328" t="s">
        <v>382</v>
      </c>
      <c r="D66" s="22">
        <v>9868</v>
      </c>
      <c r="E66" s="21" t="e">
        <f>IF(B66="I",IF(C66="LABOR",VLOOKUP(D66,#REF!,2,FALSE),IF(C66="SINAPI",VLOOKUP(D66,#REF!,2,FALSE),IF(C66="COTAÇÃO",VLOOKUP(D66,#REF!,2,FALSE)))),IF(C66="LABOR",VLOOKUP(D66,#REF!,5,FALSE),IF(C66="SINAPI",VLOOKUP(D66,#REF!,2,FALSE),"outro")))</f>
        <v>#REF!</v>
      </c>
      <c r="F66" s="328" t="s">
        <v>12</v>
      </c>
      <c r="G66" s="22" t="e">
        <f>IF(B66="I",IF(C66="LABOR",VLOOKUP(D66,#REF!,3,FALSE),IF(C66="SINAPI",VLOOKUP(D66,#REF!,3,FALSE),IF(C66="COTAÇÃO",VLOOKUP(D66,#REF!,3,FALSE)))),IF(C66="LABOR",VLOOKUP(D66,#REF!,6,FALSE),IF(C66="SINAPI",VLOOKUP(D66,#REF!,3,FALSE),"outro")))</f>
        <v>#REF!</v>
      </c>
      <c r="H66" s="23">
        <v>8.3829999999999991</v>
      </c>
      <c r="I66" s="24" t="e">
        <f>IF(B66="I",IF(F66="MO",IF(C66="LABOR",ROUND(VLOOKUP(D66,#REF!,4,FALSE)/(1+#REF!),2),IF(C66="SINAPI",ROUND(VLOOKUP(D66,#REF!,5,FALSE)/(1+#REF!),2),"outro")),IF(C66="LABOR",VLOOKUP(D66,#REF!,4,FALSE),IF(C66="SINAPI",VLOOKUP(D66,#REF!,5,FALSE),IF(C66="COTAÇÃO",VLOOKUP(D66,#REF!,14,FALSE))))),IF(C66="SINAPI",IF(F66="MO",ROUND(VLOOKUP(D66,#REF!,4,FALSE)/(1+#REF!),2),VLOOKUP(D66,#REF!,4,FALSE)),"outro"))</f>
        <v>#REF!</v>
      </c>
      <c r="J66" s="24" t="e">
        <f t="shared" si="1"/>
        <v>#REF!</v>
      </c>
    </row>
    <row r="67" spans="1:10">
      <c r="A67" s="320"/>
      <c r="B67" s="13" t="s">
        <v>386</v>
      </c>
      <c r="C67" s="328" t="s">
        <v>382</v>
      </c>
      <c r="D67" s="22">
        <v>3529</v>
      </c>
      <c r="E67" s="21" t="e">
        <f>IF(B67="I",IF(C67="LABOR",VLOOKUP(D67,#REF!,2,FALSE),IF(C67="SINAPI",VLOOKUP(D67,#REF!,2,FALSE),IF(C67="COTAÇÃO",VLOOKUP(D67,#REF!,2,FALSE)))),IF(C67="LABOR",VLOOKUP(D67,#REF!,5,FALSE),IF(C67="SINAPI",VLOOKUP(D67,#REF!,2,FALSE),"outro")))</f>
        <v>#REF!</v>
      </c>
      <c r="F67" s="328" t="s">
        <v>12</v>
      </c>
      <c r="G67" s="22" t="e">
        <f>IF(B67="I",IF(C67="LABOR",VLOOKUP(D67,#REF!,3,FALSE),IF(C67="SINAPI",VLOOKUP(D67,#REF!,3,FALSE),IF(C67="COTAÇÃO",VLOOKUP(D67,#REF!,3,FALSE)))),IF(C67="LABOR",VLOOKUP(D67,#REF!,6,FALSE),IF(C67="SINAPI",VLOOKUP(D67,#REF!,3,FALSE),"outro")))</f>
        <v>#REF!</v>
      </c>
      <c r="H67" s="23">
        <v>8</v>
      </c>
      <c r="I67" s="24" t="e">
        <f>IF(B67="I",IF(F67="MO",IF(C67="LABOR",ROUND(VLOOKUP(D67,#REF!,4,FALSE)/(1+#REF!),2),IF(C67="SINAPI",ROUND(VLOOKUP(D67,#REF!,5,FALSE)/(1+#REF!),2),"outro")),IF(C67="LABOR",VLOOKUP(D67,#REF!,4,FALSE),IF(C67="SINAPI",VLOOKUP(D67,#REF!,5,FALSE),IF(C67="COTAÇÃO",VLOOKUP(D67,#REF!,14,FALSE))))),IF(C67="SINAPI",IF(F67="MO",ROUND(VLOOKUP(D67,#REF!,4,FALSE)/(1+#REF!),2),VLOOKUP(D67,#REF!,4,FALSE)),"outro"))</f>
        <v>#REF!</v>
      </c>
      <c r="J67" s="24" t="e">
        <f t="shared" si="1"/>
        <v>#REF!</v>
      </c>
    </row>
    <row r="68" spans="1:10">
      <c r="A68" s="320"/>
      <c r="B68" s="13" t="s">
        <v>386</v>
      </c>
      <c r="C68" s="328" t="s">
        <v>382</v>
      </c>
      <c r="D68" s="22">
        <v>7139</v>
      </c>
      <c r="E68" s="21" t="e">
        <f>IF(B68="I",IF(C68="LABOR",VLOOKUP(D68,#REF!,2,FALSE),IF(C68="SINAPI",VLOOKUP(D68,#REF!,2,FALSE),IF(C68="COTAÇÃO",VLOOKUP(D68,#REF!,2,FALSE)))),IF(C68="LABOR",VLOOKUP(D68,#REF!,5,FALSE),IF(C68="SINAPI",VLOOKUP(D68,#REF!,2,FALSE),"outro")))</f>
        <v>#REF!</v>
      </c>
      <c r="F68" s="328" t="s">
        <v>12</v>
      </c>
      <c r="G68" s="22" t="e">
        <f>IF(B68="I",IF(C68="LABOR",VLOOKUP(D68,#REF!,3,FALSE),IF(C68="SINAPI",VLOOKUP(D68,#REF!,3,FALSE),IF(C68="COTAÇÃO",VLOOKUP(D68,#REF!,3,FALSE)))),IF(C68="LABOR",VLOOKUP(D68,#REF!,6,FALSE),IF(C68="SINAPI",VLOOKUP(D68,#REF!,3,FALSE),"outro")))</f>
        <v>#REF!</v>
      </c>
      <c r="H68" s="23">
        <v>4</v>
      </c>
      <c r="I68" s="24" t="e">
        <f>IF(B68="I",IF(F68="MO",IF(C68="LABOR",ROUND(VLOOKUP(D68,#REF!,4,FALSE)/(1+#REF!),2),IF(C68="SINAPI",ROUND(VLOOKUP(D68,#REF!,5,FALSE)/(1+#REF!),2),"outro")),IF(C68="LABOR",VLOOKUP(D68,#REF!,4,FALSE),IF(C68="SINAPI",VLOOKUP(D68,#REF!,5,FALSE),IF(C68="COTAÇÃO",VLOOKUP(D68,#REF!,14,FALSE))))),IF(C68="SINAPI",IF(F68="MO",ROUND(VLOOKUP(D68,#REF!,4,FALSE)/(1+#REF!),2),VLOOKUP(D68,#REF!,4,FALSE)),"outro"))</f>
        <v>#REF!</v>
      </c>
      <c r="J68" s="24" t="e">
        <f t="shared" si="1"/>
        <v>#REF!</v>
      </c>
    </row>
    <row r="69" spans="1:10">
      <c r="A69" s="320"/>
      <c r="B69" s="13" t="s">
        <v>386</v>
      </c>
      <c r="C69" s="328" t="s">
        <v>382</v>
      </c>
      <c r="D69" s="22">
        <v>9835</v>
      </c>
      <c r="E69" s="21" t="e">
        <f>IF(B69="I",IF(C69="LABOR",VLOOKUP(D69,#REF!,2,FALSE),IF(C69="SINAPI",VLOOKUP(D69,#REF!,2,FALSE),IF(C69="COTAÇÃO",VLOOKUP(D69,#REF!,2,FALSE)))),IF(C69="LABOR",VLOOKUP(D69,#REF!,5,FALSE),IF(C69="SINAPI",VLOOKUP(D69,#REF!,2,FALSE),"outro")))</f>
        <v>#REF!</v>
      </c>
      <c r="F69" s="328" t="s">
        <v>12</v>
      </c>
      <c r="G69" s="22" t="e">
        <f>IF(B69="I",IF(C69="LABOR",VLOOKUP(D69,#REF!,3,FALSE),IF(C69="SINAPI",VLOOKUP(D69,#REF!,3,FALSE),IF(C69="COTAÇÃO",VLOOKUP(D69,#REF!,3,FALSE)))),IF(C69="LABOR",VLOOKUP(D69,#REF!,6,FALSE),IF(C69="SINAPI",VLOOKUP(D69,#REF!,3,FALSE),"outro")))</f>
        <v>#REF!</v>
      </c>
      <c r="H69" s="23">
        <v>7.07</v>
      </c>
      <c r="I69" s="24" t="e">
        <f>IF(B69="I",IF(F69="MO",IF(C69="LABOR",ROUND(VLOOKUP(D69,#REF!,4,FALSE)/(1+#REF!),2),IF(C69="SINAPI",ROUND(VLOOKUP(D69,#REF!,5,FALSE)/(1+#REF!),2),"outro")),IF(C69="LABOR",VLOOKUP(D69,#REF!,4,FALSE),IF(C69="SINAPI",VLOOKUP(D69,#REF!,5,FALSE),IF(C69="COTAÇÃO",VLOOKUP(D69,#REF!,14,FALSE))))),IF(C69="SINAPI",IF(F69="MO",ROUND(VLOOKUP(D69,#REF!,4,FALSE)/(1+#REF!),2),VLOOKUP(D69,#REF!,4,FALSE)),"outro"))</f>
        <v>#REF!</v>
      </c>
      <c r="J69" s="24" t="e">
        <f t="shared" si="1"/>
        <v>#REF!</v>
      </c>
    </row>
    <row r="70" spans="1:10">
      <c r="A70" s="320"/>
      <c r="B70" s="13" t="s">
        <v>386</v>
      </c>
      <c r="C70" s="328" t="s">
        <v>382</v>
      </c>
      <c r="D70" s="22">
        <v>9836</v>
      </c>
      <c r="E70" s="21" t="e">
        <f>IF(B70="I",IF(C70="LABOR",VLOOKUP(D70,#REF!,2,FALSE),IF(C70="SINAPI",VLOOKUP(D70,#REF!,2,FALSE),IF(C70="COTAÇÃO",VLOOKUP(D70,#REF!,2,FALSE)))),IF(C70="LABOR",VLOOKUP(D70,#REF!,5,FALSE),IF(C70="SINAPI",VLOOKUP(D70,#REF!,2,FALSE),"outro")))</f>
        <v>#REF!</v>
      </c>
      <c r="F70" s="328" t="s">
        <v>12</v>
      </c>
      <c r="G70" s="22" t="e">
        <f>IF(B70="I",IF(C70="LABOR",VLOOKUP(D70,#REF!,3,FALSE),IF(C70="SINAPI",VLOOKUP(D70,#REF!,3,FALSE),IF(C70="COTAÇÃO",VLOOKUP(D70,#REF!,3,FALSE)))),IF(C70="LABOR",VLOOKUP(D70,#REF!,6,FALSE),IF(C70="SINAPI",VLOOKUP(D70,#REF!,3,FALSE),"outro")))</f>
        <v>#REF!</v>
      </c>
      <c r="H70" s="23">
        <v>1.01</v>
      </c>
      <c r="I70" s="24" t="e">
        <f>IF(B70="I",IF(F70="MO",IF(C70="LABOR",ROUND(VLOOKUP(D70,#REF!,4,FALSE)/(1+#REF!),2),IF(C70="SINAPI",ROUND(VLOOKUP(D70,#REF!,5,FALSE)/(1+#REF!),2),"outro")),IF(C70="LABOR",VLOOKUP(D70,#REF!,4,FALSE),IF(C70="SINAPI",VLOOKUP(D70,#REF!,5,FALSE),IF(C70="COTAÇÃO",VLOOKUP(D70,#REF!,14,FALSE))))),IF(C70="SINAPI",IF(F70="MO",ROUND(VLOOKUP(D70,#REF!,4,FALSE)/(1+#REF!),2),VLOOKUP(D70,#REF!,4,FALSE)),"outro"))</f>
        <v>#REF!</v>
      </c>
      <c r="J70" s="24" t="e">
        <f t="shared" si="1"/>
        <v>#REF!</v>
      </c>
    </row>
    <row r="71" spans="1:10">
      <c r="A71" s="320"/>
      <c r="B71" s="13" t="s">
        <v>386</v>
      </c>
      <c r="C71" s="328" t="s">
        <v>382</v>
      </c>
      <c r="D71" s="22">
        <v>3517</v>
      </c>
      <c r="E71" s="21" t="e">
        <f>IF(B71="I",IF(C71="LABOR",VLOOKUP(D71,#REF!,2,FALSE),IF(C71="SINAPI",VLOOKUP(D71,#REF!,2,FALSE),IF(C71="COTAÇÃO",VLOOKUP(D71,#REF!,2,FALSE)))),IF(C71="LABOR",VLOOKUP(D71,#REF!,5,FALSE),IF(C71="SINAPI",VLOOKUP(D71,#REF!,2,FALSE),"outro")))</f>
        <v>#REF!</v>
      </c>
      <c r="F71" s="328" t="s">
        <v>12</v>
      </c>
      <c r="G71" s="22" t="e">
        <f>IF(B71="I",IF(C71="LABOR",VLOOKUP(D71,#REF!,3,FALSE),IF(C71="SINAPI",VLOOKUP(D71,#REF!,3,FALSE),IF(C71="COTAÇÃO",VLOOKUP(D71,#REF!,3,FALSE)))),IF(C71="LABOR",VLOOKUP(D71,#REF!,6,FALSE),IF(C71="SINAPI",VLOOKUP(D71,#REF!,3,FALSE),"outro")))</f>
        <v>#REF!</v>
      </c>
      <c r="H71" s="23">
        <v>8</v>
      </c>
      <c r="I71" s="24" t="e">
        <f>IF(B71="I",IF(F71="MO",IF(C71="LABOR",ROUND(VLOOKUP(D71,#REF!,4,FALSE)/(1+#REF!),2),IF(C71="SINAPI",ROUND(VLOOKUP(D71,#REF!,5,FALSE)/(1+#REF!),2),"outro")),IF(C71="LABOR",VLOOKUP(D71,#REF!,4,FALSE),IF(C71="SINAPI",VLOOKUP(D71,#REF!,5,FALSE),IF(C71="COTAÇÃO",VLOOKUP(D71,#REF!,14,FALSE))))),IF(C71="SINAPI",IF(F71="MO",ROUND(VLOOKUP(D71,#REF!,4,FALSE)/(1+#REF!),2),VLOOKUP(D71,#REF!,4,FALSE)),"outro"))</f>
        <v>#REF!</v>
      </c>
      <c r="J71" s="24" t="e">
        <f t="shared" si="1"/>
        <v>#REF!</v>
      </c>
    </row>
    <row r="72" spans="1:10">
      <c r="A72" s="320"/>
      <c r="B72" s="13" t="s">
        <v>386</v>
      </c>
      <c r="C72" s="328" t="s">
        <v>382</v>
      </c>
      <c r="D72" s="22">
        <v>3528</v>
      </c>
      <c r="E72" s="21" t="e">
        <f>IF(B72="I",IF(C72="LABOR",VLOOKUP(D72,#REF!,2,FALSE),IF(C72="SINAPI",VLOOKUP(D72,#REF!,2,FALSE),IF(C72="COTAÇÃO",VLOOKUP(D72,#REF!,2,FALSE)))),IF(C72="LABOR",VLOOKUP(D72,#REF!,5,FALSE),IF(C72="SINAPI",VLOOKUP(D72,#REF!,2,FALSE),"outro")))</f>
        <v>#REF!</v>
      </c>
      <c r="F72" s="328" t="s">
        <v>12</v>
      </c>
      <c r="G72" s="22" t="e">
        <f>IF(B72="I",IF(C72="LABOR",VLOOKUP(D72,#REF!,3,FALSE),IF(C72="SINAPI",VLOOKUP(D72,#REF!,3,FALSE),IF(C72="COTAÇÃO",VLOOKUP(D72,#REF!,3,FALSE)))),IF(C72="LABOR",VLOOKUP(D72,#REF!,6,FALSE),IF(C72="SINAPI",VLOOKUP(D72,#REF!,3,FALSE),"outro")))</f>
        <v>#REF!</v>
      </c>
      <c r="H72" s="23">
        <v>1</v>
      </c>
      <c r="I72" s="24" t="e">
        <f>IF(B72="I",IF(F72="MO",IF(C72="LABOR",ROUND(VLOOKUP(D72,#REF!,4,FALSE)/(1+#REF!),2),IF(C72="SINAPI",ROUND(VLOOKUP(D72,#REF!,5,FALSE)/(1+#REF!),2),"outro")),IF(C72="LABOR",VLOOKUP(D72,#REF!,4,FALSE),IF(C72="SINAPI",VLOOKUP(D72,#REF!,5,FALSE),IF(C72="COTAÇÃO",VLOOKUP(D72,#REF!,14,FALSE))))),IF(C72="SINAPI",IF(F72="MO",ROUND(VLOOKUP(D72,#REF!,4,FALSE)/(1+#REF!),2),VLOOKUP(D72,#REF!,4,FALSE)),"outro"))</f>
        <v>#REF!</v>
      </c>
      <c r="J72" s="24" t="e">
        <f t="shared" si="1"/>
        <v>#REF!</v>
      </c>
    </row>
    <row r="73" spans="1:10">
      <c r="A73" s="320"/>
      <c r="B73" s="13" t="s">
        <v>386</v>
      </c>
      <c r="C73" s="328" t="s">
        <v>382</v>
      </c>
      <c r="D73" s="22">
        <v>7116</v>
      </c>
      <c r="E73" s="21" t="e">
        <f>IF(B73="I",IF(C73="LABOR",VLOOKUP(D73,#REF!,2,FALSE),IF(C73="SINAPI",VLOOKUP(D73,#REF!,2,FALSE),IF(C73="COTAÇÃO",VLOOKUP(D73,#REF!,2,FALSE)))),IF(C73="LABOR",VLOOKUP(D73,#REF!,5,FALSE),IF(C73="SINAPI",VLOOKUP(D73,#REF!,2,FALSE),"outro")))</f>
        <v>#REF!</v>
      </c>
      <c r="F73" s="328" t="s">
        <v>12</v>
      </c>
      <c r="G73" s="22" t="e">
        <f>IF(B73="I",IF(C73="LABOR",VLOOKUP(D73,#REF!,3,FALSE),IF(C73="SINAPI",VLOOKUP(D73,#REF!,3,FALSE),IF(C73="COTAÇÃO",VLOOKUP(D73,#REF!,3,FALSE)))),IF(C73="LABOR",VLOOKUP(D73,#REF!,6,FALSE),IF(C73="SINAPI",VLOOKUP(D73,#REF!,3,FALSE),"outro")))</f>
        <v>#REF!</v>
      </c>
      <c r="H73" s="23">
        <v>1</v>
      </c>
      <c r="I73" s="24" t="e">
        <f>IF(B73="I",IF(F73="MO",IF(C73="LABOR",ROUND(VLOOKUP(D73,#REF!,4,FALSE)/(1+#REF!),2),IF(C73="SINAPI",ROUND(VLOOKUP(D73,#REF!,5,FALSE)/(1+#REF!),2),"outro")),IF(C73="LABOR",VLOOKUP(D73,#REF!,4,FALSE),IF(C73="SINAPI",VLOOKUP(D73,#REF!,5,FALSE),IF(C73="COTAÇÃO",VLOOKUP(D73,#REF!,14,FALSE))))),IF(C73="SINAPI",IF(F73="MO",ROUND(VLOOKUP(D73,#REF!,4,FALSE)/(1+#REF!),2),VLOOKUP(D73,#REF!,4,FALSE)),"outro"))</f>
        <v>#REF!</v>
      </c>
      <c r="J73" s="24" t="e">
        <f t="shared" si="1"/>
        <v>#REF!</v>
      </c>
    </row>
    <row r="74" spans="1:10">
      <c r="A74" s="320"/>
      <c r="B74" s="13" t="s">
        <v>386</v>
      </c>
      <c r="C74" s="328" t="s">
        <v>73</v>
      </c>
      <c r="D74" s="22">
        <v>62549</v>
      </c>
      <c r="E74" s="21" t="e">
        <f>IF(B74="I",IF(C74="LABOR",VLOOKUP(D74,#REF!,2,FALSE),IF(C74="SINAPI",VLOOKUP(D74,#REF!,2,FALSE),IF(C74="COTAÇÃO",VLOOKUP(D74,#REF!,2,FALSE)))),IF(C74="LABOR",VLOOKUP(D74,#REF!,5,FALSE),IF(C74="SINAPI",VLOOKUP(D74,#REF!,2,FALSE),"outro")))</f>
        <v>#REF!</v>
      </c>
      <c r="F74" s="328" t="s">
        <v>12</v>
      </c>
      <c r="G74" s="22" t="e">
        <f>IF(B74="I",IF(C74="LABOR",VLOOKUP(D74,#REF!,3,FALSE),IF(C74="SINAPI",VLOOKUP(D74,#REF!,3,FALSE),IF(C74="COTAÇÃO",VLOOKUP(D74,#REF!,3,FALSE)))),IF(C74="LABOR",VLOOKUP(D74,#REF!,6,FALSE),IF(C74="SINAPI",VLOOKUP(D74,#REF!,3,FALSE),"outro")))</f>
        <v>#REF!</v>
      </c>
      <c r="H74" s="23">
        <v>1</v>
      </c>
      <c r="I74" s="24" t="e">
        <f>IF(B74="I",IF(F74="MO",IF(C74="LABOR",ROUND(VLOOKUP(D74,#REF!,4,FALSE)/(1+#REF!),2),IF(C74="SINAPI",ROUND(VLOOKUP(D74,#REF!,5,FALSE)/(1+#REF!),2),"outro")),IF(C74="LABOR",VLOOKUP(D74,#REF!,4,FALSE),IF(C74="SINAPI",VLOOKUP(D74,#REF!,5,FALSE),IF(C74="COTAÇÃO",VLOOKUP(D74,#REF!,14,FALSE))))),IF(C74="SINAPI",IF(F74="MO",ROUND(VLOOKUP(D74,#REF!,4,FALSE)/(1+#REF!),2),VLOOKUP(D74,#REF!,4,FALSE)),"outro"))</f>
        <v>#REF!</v>
      </c>
      <c r="J74" s="24" t="e">
        <f t="shared" si="1"/>
        <v>#REF!</v>
      </c>
    </row>
    <row r="75" spans="1:10">
      <c r="A75" s="320"/>
      <c r="B75" s="13" t="s">
        <v>386</v>
      </c>
      <c r="C75" s="328" t="s">
        <v>73</v>
      </c>
      <c r="D75" s="22">
        <v>62588</v>
      </c>
      <c r="E75" s="21" t="e">
        <f>IF(B75="I",IF(C75="LABOR",VLOOKUP(D75,#REF!,2,FALSE),IF(C75="SINAPI",VLOOKUP(D75,#REF!,2,FALSE),IF(C75="COTAÇÃO",VLOOKUP(D75,#REF!,2,FALSE)))),IF(C75="LABOR",VLOOKUP(D75,#REF!,5,FALSE),IF(C75="SINAPI",VLOOKUP(D75,#REF!,2,FALSE),"outro")))</f>
        <v>#REF!</v>
      </c>
      <c r="F75" s="328" t="s">
        <v>12</v>
      </c>
      <c r="G75" s="22" t="e">
        <f>IF(B75="I",IF(C75="LABOR",VLOOKUP(D75,#REF!,3,FALSE),IF(C75="SINAPI",VLOOKUP(D75,#REF!,3,FALSE),IF(C75="COTAÇÃO",VLOOKUP(D75,#REF!,3,FALSE)))),IF(C75="LABOR",VLOOKUP(D75,#REF!,6,FALSE),IF(C75="SINAPI",VLOOKUP(D75,#REF!,3,FALSE),"outro")))</f>
        <v>#REF!</v>
      </c>
      <c r="H75" s="23">
        <v>1</v>
      </c>
      <c r="I75" s="24" t="e">
        <f>IF(B75="I",IF(F75="MO",IF(C75="LABOR",ROUND(VLOOKUP(D75,#REF!,4,FALSE)/(1+#REF!),2),IF(C75="SINAPI",ROUND(VLOOKUP(D75,#REF!,5,FALSE)/(1+#REF!),2),"outro")),IF(C75="LABOR",VLOOKUP(D75,#REF!,4,FALSE),IF(C75="SINAPI",VLOOKUP(D75,#REF!,5,FALSE),IF(C75="COTAÇÃO",VLOOKUP(D75,#REF!,14,FALSE))))),IF(C75="SINAPI",IF(F75="MO",ROUND(VLOOKUP(D75,#REF!,4,FALSE)/(1+#REF!),2),VLOOKUP(D75,#REF!,4,FALSE)),"outro"))</f>
        <v>#REF!</v>
      </c>
      <c r="J75" s="24" t="e">
        <f t="shared" si="1"/>
        <v>#REF!</v>
      </c>
    </row>
    <row r="76" spans="1:10">
      <c r="A76" s="320"/>
      <c r="B76" s="13" t="s">
        <v>386</v>
      </c>
      <c r="C76" s="328" t="s">
        <v>73</v>
      </c>
      <c r="D76" s="22">
        <v>63502</v>
      </c>
      <c r="E76" s="21" t="e">
        <f>IF(B76="I",IF(C76="LABOR",VLOOKUP(D76,#REF!,2,FALSE),IF(C76="SINAPI",VLOOKUP(D76,#REF!,2,FALSE),IF(C76="COTAÇÃO",VLOOKUP(D76,#REF!,2,FALSE)))),IF(C76="LABOR",VLOOKUP(D76,#REF!,5,FALSE),IF(C76="SINAPI",VLOOKUP(D76,#REF!,2,FALSE),"outro")))</f>
        <v>#REF!</v>
      </c>
      <c r="F76" s="328" t="s">
        <v>12</v>
      </c>
      <c r="G76" s="22" t="e">
        <f>IF(B76="I",IF(C76="LABOR",VLOOKUP(D76,#REF!,3,FALSE),IF(C76="SINAPI",VLOOKUP(D76,#REF!,3,FALSE),IF(C76="COTAÇÃO",VLOOKUP(D76,#REF!,3,FALSE)))),IF(C76="LABOR",VLOOKUP(D76,#REF!,6,FALSE),IF(C76="SINAPI",VLOOKUP(D76,#REF!,3,FALSE),"outro")))</f>
        <v>#REF!</v>
      </c>
      <c r="H76" s="23">
        <v>1</v>
      </c>
      <c r="I76" s="24" t="e">
        <f>IF(B76="I",IF(F76="MO",IF(C76="LABOR",ROUND(VLOOKUP(D76,#REF!,4,FALSE)/(1+#REF!),2),IF(C76="SINAPI",ROUND(VLOOKUP(D76,#REF!,5,FALSE)/(1+#REF!),2),"outro")),IF(C76="LABOR",VLOOKUP(D76,#REF!,4,FALSE),IF(C76="SINAPI",VLOOKUP(D76,#REF!,5,FALSE),IF(C76="COTAÇÃO",VLOOKUP(D76,#REF!,14,FALSE))))),IF(C76="SINAPI",IF(F76="MO",ROUND(VLOOKUP(D76,#REF!,4,FALSE)/(1+#REF!),2),VLOOKUP(D76,#REF!,4,FALSE)),"outro"))</f>
        <v>#REF!</v>
      </c>
      <c r="J76" s="24" t="e">
        <f t="shared" si="1"/>
        <v>#REF!</v>
      </c>
    </row>
    <row r="77" spans="1:10">
      <c r="A77" s="320"/>
      <c r="B77" s="13" t="s">
        <v>386</v>
      </c>
      <c r="C77" s="328" t="s">
        <v>382</v>
      </c>
      <c r="D77" s="22">
        <v>11753</v>
      </c>
      <c r="E77" s="21" t="e">
        <f>IF(B77="I",IF(C77="LABOR",VLOOKUP(D77,#REF!,2,FALSE),IF(C77="SINAPI",VLOOKUP(D77,#REF!,2,FALSE),IF(C77="COTAÇÃO",VLOOKUP(D77,#REF!,2,FALSE)))),IF(C77="LABOR",VLOOKUP(D77,#REF!,5,FALSE),IF(C77="SINAPI",VLOOKUP(D77,#REF!,2,FALSE),"outro")))</f>
        <v>#REF!</v>
      </c>
      <c r="F77" s="328" t="s">
        <v>12</v>
      </c>
      <c r="G77" s="22" t="e">
        <f>IF(B77="I",IF(C77="LABOR",VLOOKUP(D77,#REF!,3,FALSE),IF(C77="SINAPI",VLOOKUP(D77,#REF!,3,FALSE),IF(C77="COTAÇÃO",VLOOKUP(D77,#REF!,3,FALSE)))),IF(C77="LABOR",VLOOKUP(D77,#REF!,6,FALSE),IF(C77="SINAPI",VLOOKUP(D77,#REF!,3,FALSE),"outro")))</f>
        <v>#REF!</v>
      </c>
      <c r="H77" s="23">
        <v>2</v>
      </c>
      <c r="I77" s="24" t="e">
        <f>IF(B77="I",IF(F77="MO",IF(C77="LABOR",ROUND(VLOOKUP(D77,#REF!,4,FALSE)/(1+#REF!),2),IF(C77="SINAPI",ROUND(VLOOKUP(D77,#REF!,5,FALSE)/(1+#REF!),2),"outro")),IF(C77="LABOR",VLOOKUP(D77,#REF!,4,FALSE),IF(C77="SINAPI",VLOOKUP(D77,#REF!,5,FALSE),IF(C77="COTAÇÃO",VLOOKUP(D77,#REF!,14,FALSE))))),IF(C77="SINAPI",IF(F77="MO",ROUND(VLOOKUP(D77,#REF!,4,FALSE)/(1+#REF!),2),VLOOKUP(D77,#REF!,4,FALSE)),"outro"))</f>
        <v>#REF!</v>
      </c>
      <c r="J77" s="24" t="e">
        <f t="shared" si="1"/>
        <v>#REF!</v>
      </c>
    </row>
    <row r="78" spans="1:10">
      <c r="A78" s="320"/>
      <c r="B78" s="13" t="s">
        <v>386</v>
      </c>
      <c r="C78" s="328" t="s">
        <v>73</v>
      </c>
      <c r="D78" s="22">
        <v>64006</v>
      </c>
      <c r="E78" s="21" t="e">
        <f>IF(B78="I",IF(C78="LABOR",VLOOKUP(D78,#REF!,2,FALSE),IF(C78="SINAPI",VLOOKUP(D78,#REF!,2,FALSE),IF(C78="COTAÇÃO",VLOOKUP(D78,#REF!,2,FALSE)))),IF(C78="LABOR",VLOOKUP(D78,#REF!,5,FALSE),IF(C78="SINAPI",VLOOKUP(D78,#REF!,2,FALSE),"outro")))</f>
        <v>#REF!</v>
      </c>
      <c r="F78" s="328" t="s">
        <v>12</v>
      </c>
      <c r="G78" s="22" t="e">
        <f>IF(B78="I",IF(C78="LABOR",VLOOKUP(D78,#REF!,3,FALSE),IF(C78="SINAPI",VLOOKUP(D78,#REF!,3,FALSE),IF(C78="COTAÇÃO",VLOOKUP(D78,#REF!,3,FALSE)))),IF(C78="LABOR",VLOOKUP(D78,#REF!,6,FALSE),IF(C78="SINAPI",VLOOKUP(D78,#REF!,3,FALSE),"outro")))</f>
        <v>#REF!</v>
      </c>
      <c r="H78" s="23">
        <v>1</v>
      </c>
      <c r="I78" s="24" t="e">
        <f>IF(B78="I",IF(F78="MO",IF(C78="LABOR",ROUND(VLOOKUP(D78,#REF!,4,FALSE)/(1+#REF!),2),IF(C78="SINAPI",ROUND(VLOOKUP(D78,#REF!,5,FALSE)/(1+#REF!),2),"outro")),IF(C78="LABOR",VLOOKUP(D78,#REF!,4,FALSE),IF(C78="SINAPI",VLOOKUP(D78,#REF!,5,FALSE),IF(C78="COTAÇÃO",VLOOKUP(D78,#REF!,14,FALSE))))),IF(C78="SINAPI",IF(F78="MO",ROUND(VLOOKUP(D78,#REF!,4,FALSE)/(1+#REF!),2),VLOOKUP(D78,#REF!,4,FALSE)),"outro"))</f>
        <v>#REF!</v>
      </c>
      <c r="J78" s="24" t="e">
        <f t="shared" si="1"/>
        <v>#REF!</v>
      </c>
    </row>
    <row r="79" spans="1:10">
      <c r="A79" s="320"/>
      <c r="B79" s="13" t="s">
        <v>386</v>
      </c>
      <c r="C79" s="328" t="s">
        <v>73</v>
      </c>
      <c r="D79" s="22">
        <v>64709</v>
      </c>
      <c r="E79" s="21" t="e">
        <f>IF(B79="I",IF(C79="LABOR",VLOOKUP(D79,#REF!,2,FALSE),IF(C79="SINAPI",VLOOKUP(D79,#REF!,2,FALSE),IF(C79="COTAÇÃO",VLOOKUP(D79,#REF!,2,FALSE)))),IF(C79="LABOR",VLOOKUP(D79,#REF!,5,FALSE),IF(C79="SINAPI",VLOOKUP(D79,#REF!,2,FALSE),"outro")))</f>
        <v>#REF!</v>
      </c>
      <c r="F79" s="328" t="s">
        <v>12</v>
      </c>
      <c r="G79" s="22" t="e">
        <f>IF(B79="I",IF(C79="LABOR",VLOOKUP(D79,#REF!,3,FALSE),IF(C79="SINAPI",VLOOKUP(D79,#REF!,3,FALSE),IF(C79="COTAÇÃO",VLOOKUP(D79,#REF!,3,FALSE)))),IF(C79="LABOR",VLOOKUP(D79,#REF!,6,FALSE),IF(C79="SINAPI",VLOOKUP(D79,#REF!,3,FALSE),"outro")))</f>
        <v>#REF!</v>
      </c>
      <c r="H79" s="23">
        <v>1</v>
      </c>
      <c r="I79" s="24" t="e">
        <f>IF(B79="I",IF(F79="MO",IF(C79="LABOR",ROUND(VLOOKUP(D79,#REF!,4,FALSE)/(1+#REF!),2),IF(C79="SINAPI",ROUND(VLOOKUP(D79,#REF!,5,FALSE)/(1+#REF!),2),"outro")),IF(C79="LABOR",VLOOKUP(D79,#REF!,4,FALSE),IF(C79="SINAPI",VLOOKUP(D79,#REF!,5,FALSE),IF(C79="COTAÇÃO",VLOOKUP(D79,#REF!,14,FALSE))))),IF(C79="SINAPI",IF(F79="MO",ROUND(VLOOKUP(D79,#REF!,4,FALSE)/(1+#REF!),2),VLOOKUP(D79,#REF!,4,FALSE)),"outro"))</f>
        <v>#REF!</v>
      </c>
      <c r="J79" s="24" t="e">
        <f t="shared" si="1"/>
        <v>#REF!</v>
      </c>
    </row>
    <row r="80" spans="1:10">
      <c r="A80" s="320"/>
      <c r="B80" s="13" t="s">
        <v>386</v>
      </c>
      <c r="C80" s="328" t="s">
        <v>73</v>
      </c>
      <c r="D80" s="22">
        <v>65002</v>
      </c>
      <c r="E80" s="21" t="e">
        <f>IF(B80="I",IF(C80="LABOR",VLOOKUP(D80,#REF!,2,FALSE),IF(C80="SINAPI",VLOOKUP(D80,#REF!,2,FALSE),IF(C80="COTAÇÃO",VLOOKUP(D80,#REF!,2,FALSE)))),IF(C80="LABOR",VLOOKUP(D80,#REF!,5,FALSE),IF(C80="SINAPI",VLOOKUP(D80,#REF!,2,FALSE),"outro")))</f>
        <v>#REF!</v>
      </c>
      <c r="F80" s="328" t="s">
        <v>12</v>
      </c>
      <c r="G80" s="22" t="e">
        <f>IF(B80="I",IF(C80="LABOR",VLOOKUP(D80,#REF!,3,FALSE),IF(C80="SINAPI",VLOOKUP(D80,#REF!,3,FALSE),IF(C80="COTAÇÃO",VLOOKUP(D80,#REF!,3,FALSE)))),IF(C80="LABOR",VLOOKUP(D80,#REF!,6,FALSE),IF(C80="SINAPI",VLOOKUP(D80,#REF!,3,FALSE),"outro")))</f>
        <v>#REF!</v>
      </c>
      <c r="H80" s="23">
        <v>1</v>
      </c>
      <c r="I80" s="24" t="e">
        <f>IF(B80="I",IF(F80="MO",IF(C80="LABOR",ROUND(VLOOKUP(D80,#REF!,4,FALSE)/(1+#REF!),2),IF(C80="SINAPI",ROUND(VLOOKUP(D80,#REF!,5,FALSE)/(1+#REF!),2),"outro")),IF(C80="LABOR",VLOOKUP(D80,#REF!,4,FALSE),IF(C80="SINAPI",VLOOKUP(D80,#REF!,5,FALSE),IF(C80="COTAÇÃO",VLOOKUP(D80,#REF!,14,FALSE))))),IF(C80="SINAPI",IF(F80="MO",ROUND(VLOOKUP(D80,#REF!,4,FALSE)/(1+#REF!),2),VLOOKUP(D80,#REF!,4,FALSE)),"outro"))</f>
        <v>#REF!</v>
      </c>
      <c r="J80" s="24" t="e">
        <f t="shared" ref="J80:J93" si="2">ROUND(H80*I80,2)</f>
        <v>#REF!</v>
      </c>
    </row>
    <row r="81" spans="1:10">
      <c r="A81" s="320"/>
      <c r="B81" s="13" t="s">
        <v>386</v>
      </c>
      <c r="C81" s="328" t="s">
        <v>73</v>
      </c>
      <c r="D81" s="22">
        <v>65502</v>
      </c>
      <c r="E81" s="21" t="e">
        <f>IF(B81="I",IF(C81="LABOR",VLOOKUP(D81,#REF!,2,FALSE),IF(C81="SINAPI",VLOOKUP(D81,#REF!,2,FALSE),IF(C81="COTAÇÃO",VLOOKUP(D81,#REF!,2,FALSE)))),IF(C81="LABOR",VLOOKUP(D81,#REF!,5,FALSE),IF(C81="SINAPI",VLOOKUP(D81,#REF!,2,FALSE),"outro")))</f>
        <v>#REF!</v>
      </c>
      <c r="F81" s="328" t="s">
        <v>12</v>
      </c>
      <c r="G81" s="22" t="e">
        <f>IF(B81="I",IF(C81="LABOR",VLOOKUP(D81,#REF!,3,FALSE),IF(C81="SINAPI",VLOOKUP(D81,#REF!,3,FALSE),IF(C81="COTAÇÃO",VLOOKUP(D81,#REF!,3,FALSE)))),IF(C81="LABOR",VLOOKUP(D81,#REF!,6,FALSE),IF(C81="SINAPI",VLOOKUP(D81,#REF!,3,FALSE),"outro")))</f>
        <v>#REF!</v>
      </c>
      <c r="H81" s="23">
        <v>1</v>
      </c>
      <c r="I81" s="24" t="e">
        <f>IF(B81="I",IF(F81="MO",IF(C81="LABOR",ROUND(VLOOKUP(D81,#REF!,4,FALSE)/(1+#REF!),2),IF(C81="SINAPI",ROUND(VLOOKUP(D81,#REF!,5,FALSE)/(1+#REF!),2),"outro")),IF(C81="LABOR",VLOOKUP(D81,#REF!,4,FALSE),IF(C81="SINAPI",VLOOKUP(D81,#REF!,5,FALSE),IF(C81="COTAÇÃO",VLOOKUP(D81,#REF!,14,FALSE))))),IF(C81="SINAPI",IF(F81="MO",ROUND(VLOOKUP(D81,#REF!,4,FALSE)/(1+#REF!),2),VLOOKUP(D81,#REF!,4,FALSE)),"outro"))</f>
        <v>#REF!</v>
      </c>
      <c r="J81" s="24" t="e">
        <f t="shared" si="2"/>
        <v>#REF!</v>
      </c>
    </row>
    <row r="82" spans="1:10">
      <c r="A82" s="320"/>
      <c r="B82" s="13" t="s">
        <v>386</v>
      </c>
      <c r="C82" s="328" t="s">
        <v>73</v>
      </c>
      <c r="D82" s="22">
        <v>65509</v>
      </c>
      <c r="E82" s="21" t="e">
        <f>IF(B82="I",IF(C82="LABOR",VLOOKUP(D82,#REF!,2,FALSE),IF(C82="SINAPI",VLOOKUP(D82,#REF!,2,FALSE),IF(C82="COTAÇÃO",VLOOKUP(D82,#REF!,2,FALSE)))),IF(C82="LABOR",VLOOKUP(D82,#REF!,5,FALSE),IF(C82="SINAPI",VLOOKUP(D82,#REF!,2,FALSE),"outro")))</f>
        <v>#REF!</v>
      </c>
      <c r="F82" s="328" t="s">
        <v>12</v>
      </c>
      <c r="G82" s="22" t="e">
        <f>IF(B82="I",IF(C82="LABOR",VLOOKUP(D82,#REF!,3,FALSE),IF(C82="SINAPI",VLOOKUP(D82,#REF!,3,FALSE),IF(C82="COTAÇÃO",VLOOKUP(D82,#REF!,3,FALSE)))),IF(C82="LABOR",VLOOKUP(D82,#REF!,6,FALSE),IF(C82="SINAPI",VLOOKUP(D82,#REF!,3,FALSE),"outro")))</f>
        <v>#REF!</v>
      </c>
      <c r="H82" s="23">
        <v>1</v>
      </c>
      <c r="I82" s="24" t="e">
        <f>IF(B82="I",IF(F82="MO",IF(C82="LABOR",ROUND(VLOOKUP(D82,#REF!,4,FALSE)/(1+#REF!),2),IF(C82="SINAPI",ROUND(VLOOKUP(D82,#REF!,5,FALSE)/(1+#REF!),2),"outro")),IF(C82="LABOR",VLOOKUP(D82,#REF!,4,FALSE),IF(C82="SINAPI",VLOOKUP(D82,#REF!,5,FALSE),IF(C82="COTAÇÃO",VLOOKUP(D82,#REF!,14,FALSE))))),IF(C82="SINAPI",IF(F82="MO",ROUND(VLOOKUP(D82,#REF!,4,FALSE)/(1+#REF!),2),VLOOKUP(D82,#REF!,4,FALSE)),"outro"))</f>
        <v>#REF!</v>
      </c>
      <c r="J82" s="24" t="e">
        <f t="shared" si="2"/>
        <v>#REF!</v>
      </c>
    </row>
    <row r="83" spans="1:10">
      <c r="A83" s="320"/>
      <c r="B83" s="13" t="s">
        <v>386</v>
      </c>
      <c r="C83" s="328" t="s">
        <v>73</v>
      </c>
      <c r="D83" s="22">
        <v>65511</v>
      </c>
      <c r="E83" s="21" t="e">
        <f>IF(B83="I",IF(C83="LABOR",VLOOKUP(D83,#REF!,2,FALSE),IF(C83="SINAPI",VLOOKUP(D83,#REF!,2,FALSE),IF(C83="COTAÇÃO",VLOOKUP(D83,#REF!,2,FALSE)))),IF(C83="LABOR",VLOOKUP(D83,#REF!,5,FALSE),IF(C83="SINAPI",VLOOKUP(D83,#REF!,2,FALSE),"outro")))</f>
        <v>#REF!</v>
      </c>
      <c r="F83" s="328" t="s">
        <v>12</v>
      </c>
      <c r="G83" s="22" t="e">
        <f>IF(B83="I",IF(C83="LABOR",VLOOKUP(D83,#REF!,3,FALSE),IF(C83="SINAPI",VLOOKUP(D83,#REF!,3,FALSE),IF(C83="COTAÇÃO",VLOOKUP(D83,#REF!,3,FALSE)))),IF(C83="LABOR",VLOOKUP(D83,#REF!,6,FALSE),IF(C83="SINAPI",VLOOKUP(D83,#REF!,3,FALSE),"outro")))</f>
        <v>#REF!</v>
      </c>
      <c r="H83" s="23">
        <v>1</v>
      </c>
      <c r="I83" s="24" t="e">
        <f>IF(B83="I",IF(F83="MO",IF(C83="LABOR",ROUND(VLOOKUP(D83,#REF!,4,FALSE)/(1+#REF!),2),IF(C83="SINAPI",ROUND(VLOOKUP(D83,#REF!,5,FALSE)/(1+#REF!),2),"outro")),IF(C83="LABOR",VLOOKUP(D83,#REF!,4,FALSE),IF(C83="SINAPI",VLOOKUP(D83,#REF!,5,FALSE),IF(C83="COTAÇÃO",VLOOKUP(D83,#REF!,14,FALSE))))),IF(C83="SINAPI",IF(F83="MO",ROUND(VLOOKUP(D83,#REF!,4,FALSE)/(1+#REF!),2),VLOOKUP(D83,#REF!,4,FALSE)),"outro"))</f>
        <v>#REF!</v>
      </c>
      <c r="J83" s="24" t="e">
        <f t="shared" si="2"/>
        <v>#REF!</v>
      </c>
    </row>
    <row r="84" spans="1:10">
      <c r="A84" s="320"/>
      <c r="B84" s="13" t="s">
        <v>386</v>
      </c>
      <c r="C84" s="328" t="s">
        <v>73</v>
      </c>
      <c r="D84" s="22">
        <v>65526</v>
      </c>
      <c r="E84" s="21" t="e">
        <f>IF(B84="I",IF(C84="LABOR",VLOOKUP(D84,#REF!,2,FALSE),IF(C84="SINAPI",VLOOKUP(D84,#REF!,2,FALSE),IF(C84="COTAÇÃO",VLOOKUP(D84,#REF!,2,FALSE)))),IF(C84="LABOR",VLOOKUP(D84,#REF!,5,FALSE),IF(C84="SINAPI",VLOOKUP(D84,#REF!,2,FALSE),"outro")))</f>
        <v>#REF!</v>
      </c>
      <c r="F84" s="328" t="s">
        <v>12</v>
      </c>
      <c r="G84" s="22" t="e">
        <f>IF(B84="I",IF(C84="LABOR",VLOOKUP(D84,#REF!,3,FALSE),IF(C84="SINAPI",VLOOKUP(D84,#REF!,3,FALSE),IF(C84="COTAÇÃO",VLOOKUP(D84,#REF!,3,FALSE)))),IF(C84="LABOR",VLOOKUP(D84,#REF!,6,FALSE),IF(C84="SINAPI",VLOOKUP(D84,#REF!,3,FALSE),"outro")))</f>
        <v>#REF!</v>
      </c>
      <c r="H84" s="23">
        <v>1</v>
      </c>
      <c r="I84" s="24" t="e">
        <f>IF(B84="I",IF(F84="MO",IF(C84="LABOR",ROUND(VLOOKUP(D84,#REF!,4,FALSE)/(1+#REF!),2),IF(C84="SINAPI",ROUND(VLOOKUP(D84,#REF!,5,FALSE)/(1+#REF!),2),"outro")),IF(C84="LABOR",VLOOKUP(D84,#REF!,4,FALSE),IF(C84="SINAPI",VLOOKUP(D84,#REF!,5,FALSE),IF(C84="COTAÇÃO",VLOOKUP(D84,#REF!,14,FALSE))))),IF(C84="SINAPI",IF(F84="MO",ROUND(VLOOKUP(D84,#REF!,4,FALSE)/(1+#REF!),2),VLOOKUP(D84,#REF!,4,FALSE)),"outro"))</f>
        <v>#REF!</v>
      </c>
      <c r="J84" s="24" t="e">
        <f t="shared" si="2"/>
        <v>#REF!</v>
      </c>
    </row>
    <row r="85" spans="1:10">
      <c r="A85" s="320"/>
      <c r="B85" s="13" t="s">
        <v>386</v>
      </c>
      <c r="C85" s="328" t="s">
        <v>73</v>
      </c>
      <c r="D85" s="22">
        <v>66049</v>
      </c>
      <c r="E85" s="21" t="e">
        <f>IF(B85="I",IF(C85="LABOR",VLOOKUP(D85,#REF!,2,FALSE),IF(C85="SINAPI",VLOOKUP(D85,#REF!,2,FALSE),IF(C85="COTAÇÃO",VLOOKUP(D85,#REF!,2,FALSE)))),IF(C85="LABOR",VLOOKUP(D85,#REF!,5,FALSE),IF(C85="SINAPI",VLOOKUP(D85,#REF!,2,FALSE),"outro")))</f>
        <v>#REF!</v>
      </c>
      <c r="F85" s="328" t="s">
        <v>12</v>
      </c>
      <c r="G85" s="22" t="e">
        <f>IF(B85="I",IF(C85="LABOR",VLOOKUP(D85,#REF!,3,FALSE),IF(C85="SINAPI",VLOOKUP(D85,#REF!,3,FALSE),IF(C85="COTAÇÃO",VLOOKUP(D85,#REF!,3,FALSE)))),IF(C85="LABOR",VLOOKUP(D85,#REF!,6,FALSE),IF(C85="SINAPI",VLOOKUP(D85,#REF!,3,FALSE),"outro")))</f>
        <v>#REF!</v>
      </c>
      <c r="H85" s="23">
        <v>1</v>
      </c>
      <c r="I85" s="24" t="e">
        <f>IF(B85="I",IF(F85="MO",IF(C85="LABOR",ROUND(VLOOKUP(D85,#REF!,4,FALSE)/(1+#REF!),2),IF(C85="SINAPI",ROUND(VLOOKUP(D85,#REF!,5,FALSE)/(1+#REF!),2),"outro")),IF(C85="LABOR",VLOOKUP(D85,#REF!,4,FALSE),IF(C85="SINAPI",VLOOKUP(D85,#REF!,5,FALSE),IF(C85="COTAÇÃO",VLOOKUP(D85,#REF!,14,FALSE))))),IF(C85="SINAPI",IF(F85="MO",ROUND(VLOOKUP(D85,#REF!,4,FALSE)/(1+#REF!),2),VLOOKUP(D85,#REF!,4,FALSE)),"outro"))</f>
        <v>#REF!</v>
      </c>
      <c r="J85" s="24" t="e">
        <f t="shared" si="2"/>
        <v>#REF!</v>
      </c>
    </row>
    <row r="86" spans="1:10">
      <c r="A86" s="320"/>
      <c r="B86" s="13" t="s">
        <v>386</v>
      </c>
      <c r="C86" s="328" t="s">
        <v>73</v>
      </c>
      <c r="D86" s="22">
        <v>67552</v>
      </c>
      <c r="E86" s="21" t="e">
        <f>IF(B86="I",IF(C86="LABOR",VLOOKUP(D86,#REF!,2,FALSE),IF(C86="SINAPI",VLOOKUP(D86,#REF!,2,FALSE),IF(C86="COTAÇÃO",VLOOKUP(D86,#REF!,2,FALSE)))),IF(C86="LABOR",VLOOKUP(D86,#REF!,5,FALSE),IF(C86="SINAPI",VLOOKUP(D86,#REF!,2,FALSE),"outro")))</f>
        <v>#REF!</v>
      </c>
      <c r="F86" s="328" t="s">
        <v>12</v>
      </c>
      <c r="G86" s="22" t="e">
        <f>IF(B86="I",IF(C86="LABOR",VLOOKUP(D86,#REF!,3,FALSE),IF(C86="SINAPI",VLOOKUP(D86,#REF!,3,FALSE),IF(C86="COTAÇÃO",VLOOKUP(D86,#REF!,3,FALSE)))),IF(C86="LABOR",VLOOKUP(D86,#REF!,6,FALSE),IF(C86="SINAPI",VLOOKUP(D86,#REF!,3,FALSE),"outro")))</f>
        <v>#REF!</v>
      </c>
      <c r="H86" s="23">
        <v>1</v>
      </c>
      <c r="I86" s="24" t="e">
        <f>IF(B86="I",IF(F86="MO",IF(C86="LABOR",ROUND(VLOOKUP(D86,#REF!,4,FALSE)/(1+#REF!),2),IF(C86="SINAPI",ROUND(VLOOKUP(D86,#REF!,5,FALSE)/(1+#REF!),2),"outro")),IF(C86="LABOR",VLOOKUP(D86,#REF!,4,FALSE),IF(C86="SINAPI",VLOOKUP(D86,#REF!,5,FALSE),IF(C86="COTAÇÃO",VLOOKUP(D86,#REF!,14,FALSE))))),IF(C86="SINAPI",IF(F86="MO",ROUND(VLOOKUP(D86,#REF!,4,FALSE)/(1+#REF!),2),VLOOKUP(D86,#REF!,4,FALSE)),"outro"))</f>
        <v>#REF!</v>
      </c>
      <c r="J86" s="24" t="e">
        <f t="shared" si="2"/>
        <v>#REF!</v>
      </c>
    </row>
    <row r="87" spans="1:10">
      <c r="A87" s="320"/>
      <c r="B87" s="13" t="s">
        <v>386</v>
      </c>
      <c r="C87" s="328" t="s">
        <v>73</v>
      </c>
      <c r="D87" s="22">
        <v>69503</v>
      </c>
      <c r="E87" s="21" t="e">
        <f>IF(B87="I",IF(C87="LABOR",VLOOKUP(D87,#REF!,2,FALSE),IF(C87="SINAPI",VLOOKUP(D87,#REF!,2,FALSE),IF(C87="COTAÇÃO",VLOOKUP(D87,#REF!,2,FALSE)))),IF(C87="LABOR",VLOOKUP(D87,#REF!,5,FALSE),IF(C87="SINAPI",VLOOKUP(D87,#REF!,2,FALSE),"outro")))</f>
        <v>#REF!</v>
      </c>
      <c r="F87" s="328" t="s">
        <v>12</v>
      </c>
      <c r="G87" s="22" t="e">
        <f>IF(B87="I",IF(C87="LABOR",VLOOKUP(D87,#REF!,3,FALSE),IF(C87="SINAPI",VLOOKUP(D87,#REF!,3,FALSE),IF(C87="COTAÇÃO",VLOOKUP(D87,#REF!,3,FALSE)))),IF(C87="LABOR",VLOOKUP(D87,#REF!,6,FALSE),IF(C87="SINAPI",VLOOKUP(D87,#REF!,3,FALSE),"outro")))</f>
        <v>#REF!</v>
      </c>
      <c r="H87" s="23">
        <v>1</v>
      </c>
      <c r="I87" s="24" t="e">
        <f>IF(B87="I",IF(F87="MO",IF(C87="LABOR",ROUND(VLOOKUP(D87,#REF!,4,FALSE)/(1+#REF!),2),IF(C87="SINAPI",ROUND(VLOOKUP(D87,#REF!,5,FALSE)/(1+#REF!),2),"outro")),IF(C87="LABOR",VLOOKUP(D87,#REF!,4,FALSE),IF(C87="SINAPI",VLOOKUP(D87,#REF!,5,FALSE),IF(C87="COTAÇÃO",VLOOKUP(D87,#REF!,14,FALSE))))),IF(C87="SINAPI",IF(F87="MO",ROUND(VLOOKUP(D87,#REF!,4,FALSE)/(1+#REF!),2),VLOOKUP(D87,#REF!,4,FALSE)),"outro"))</f>
        <v>#REF!</v>
      </c>
      <c r="J87" s="24" t="e">
        <f t="shared" si="2"/>
        <v>#REF!</v>
      </c>
    </row>
    <row r="88" spans="1:10">
      <c r="A88" s="320"/>
      <c r="B88" s="13" t="s">
        <v>386</v>
      </c>
      <c r="C88" s="328" t="s">
        <v>73</v>
      </c>
      <c r="D88" s="22">
        <v>69505</v>
      </c>
      <c r="E88" s="21" t="e">
        <f>IF(B88="I",IF(C88="LABOR",VLOOKUP(D88,#REF!,2,FALSE),IF(C88="SINAPI",VLOOKUP(D88,#REF!,2,FALSE),IF(C88="COTAÇÃO",VLOOKUP(D88,#REF!,2,FALSE)))),IF(C88="LABOR",VLOOKUP(D88,#REF!,5,FALSE),IF(C88="SINAPI",VLOOKUP(D88,#REF!,2,FALSE),"outro")))</f>
        <v>#REF!</v>
      </c>
      <c r="F88" s="328" t="s">
        <v>12</v>
      </c>
      <c r="G88" s="22" t="e">
        <f>IF(B88="I",IF(C88="LABOR",VLOOKUP(D88,#REF!,3,FALSE),IF(C88="SINAPI",VLOOKUP(D88,#REF!,3,FALSE),IF(C88="COTAÇÃO",VLOOKUP(D88,#REF!,3,FALSE)))),IF(C88="LABOR",VLOOKUP(D88,#REF!,6,FALSE),IF(C88="SINAPI",VLOOKUP(D88,#REF!,3,FALSE),"outro")))</f>
        <v>#REF!</v>
      </c>
      <c r="H88" s="23">
        <v>2</v>
      </c>
      <c r="I88" s="24" t="e">
        <f>IF(B88="I",IF(F88="MO",IF(C88="LABOR",ROUND(VLOOKUP(D88,#REF!,4,FALSE)/(1+#REF!),2),IF(C88="SINAPI",ROUND(VLOOKUP(D88,#REF!,5,FALSE)/(1+#REF!),2),"outro")),IF(C88="LABOR",VLOOKUP(D88,#REF!,4,FALSE),IF(C88="SINAPI",VLOOKUP(D88,#REF!,5,FALSE),IF(C88="COTAÇÃO",VLOOKUP(D88,#REF!,14,FALSE))))),IF(C88="SINAPI",IF(F88="MO",ROUND(VLOOKUP(D88,#REF!,4,FALSE)/(1+#REF!),2),VLOOKUP(D88,#REF!,4,FALSE)),"outro"))</f>
        <v>#REF!</v>
      </c>
      <c r="J88" s="24" t="e">
        <f t="shared" si="2"/>
        <v>#REF!</v>
      </c>
    </row>
    <row r="89" spans="1:10">
      <c r="A89" s="320"/>
      <c r="B89" s="13" t="s">
        <v>386</v>
      </c>
      <c r="C89" s="328" t="s">
        <v>382</v>
      </c>
      <c r="D89" s="22">
        <v>377</v>
      </c>
      <c r="E89" s="21" t="e">
        <f>IF(B89="I",IF(C89="LABOR",VLOOKUP(D89,#REF!,2,FALSE),IF(C89="SINAPI",VLOOKUP(D89,#REF!,2,FALSE),IF(C89="COTAÇÃO",VLOOKUP(D89,#REF!,2,FALSE)))),IF(C89="LABOR",VLOOKUP(D89,#REF!,5,FALSE),IF(C89="SINAPI",VLOOKUP(D89,#REF!,2,FALSE),"outro")))</f>
        <v>#REF!</v>
      </c>
      <c r="F89" s="328" t="s">
        <v>12</v>
      </c>
      <c r="G89" s="22" t="e">
        <f>IF(B89="I",IF(C89="LABOR",VLOOKUP(D89,#REF!,3,FALSE),IF(C89="SINAPI",VLOOKUP(D89,#REF!,3,FALSE),IF(C89="COTAÇÃO",VLOOKUP(D89,#REF!,3,FALSE)))),IF(C89="LABOR",VLOOKUP(D89,#REF!,6,FALSE),IF(C89="SINAPI",VLOOKUP(D89,#REF!,3,FALSE),"outro")))</f>
        <v>#REF!</v>
      </c>
      <c r="H89" s="23">
        <v>1</v>
      </c>
      <c r="I89" s="24" t="e">
        <f>IF(B89="I",IF(F89="MO",IF(C89="LABOR",ROUND(VLOOKUP(D89,#REF!,4,FALSE)/(1+#REF!),2),IF(C89="SINAPI",ROUND(VLOOKUP(D89,#REF!,5,FALSE)/(1+#REF!),2),"outro")),IF(C89="LABOR",VLOOKUP(D89,#REF!,4,FALSE),IF(C89="SINAPI",VLOOKUP(D89,#REF!,5,FALSE),IF(C89="COTAÇÃO",VLOOKUP(D89,#REF!,14,FALSE))))),IF(C89="SINAPI",IF(F89="MO",ROUND(VLOOKUP(D89,#REF!,4,FALSE)/(1+#REF!),2),VLOOKUP(D89,#REF!,4,FALSE)),"outro"))</f>
        <v>#REF!</v>
      </c>
      <c r="J89" s="24" t="e">
        <f t="shared" si="2"/>
        <v>#REF!</v>
      </c>
    </row>
    <row r="90" spans="1:10">
      <c r="A90" s="320"/>
      <c r="B90" s="13" t="s">
        <v>386</v>
      </c>
      <c r="C90" s="328" t="s">
        <v>73</v>
      </c>
      <c r="D90" s="22">
        <v>69512</v>
      </c>
      <c r="E90" s="21" t="e">
        <f>IF(B90="I",IF(C90="LABOR",VLOOKUP(D90,#REF!,2,FALSE),IF(C90="SINAPI",VLOOKUP(D90,#REF!,2,FALSE),IF(C90="COTAÇÃO",VLOOKUP(D90,#REF!,2,FALSE)))),IF(C90="LABOR",VLOOKUP(D90,#REF!,5,FALSE),IF(C90="SINAPI",VLOOKUP(D90,#REF!,2,FALSE),"outro")))</f>
        <v>#REF!</v>
      </c>
      <c r="F90" s="328" t="s">
        <v>12</v>
      </c>
      <c r="G90" s="22" t="e">
        <f>IF(B90="I",IF(C90="LABOR",VLOOKUP(D90,#REF!,3,FALSE),IF(C90="SINAPI",VLOOKUP(D90,#REF!,3,FALSE),IF(C90="COTAÇÃO",VLOOKUP(D90,#REF!,3,FALSE)))),IF(C90="LABOR",VLOOKUP(D90,#REF!,6,FALSE),IF(C90="SINAPI",VLOOKUP(D90,#REF!,3,FALSE),"outro")))</f>
        <v>#REF!</v>
      </c>
      <c r="H90" s="23">
        <v>10.039999999999999</v>
      </c>
      <c r="I90" s="24" t="e">
        <f>IF(B90="I",IF(F90="MO",IF(C90="LABOR",ROUND(VLOOKUP(D90,#REF!,4,FALSE)/(1+#REF!),2),IF(C90="SINAPI",ROUND(VLOOKUP(D90,#REF!,5,FALSE)/(1+#REF!),2),"outro")),IF(C90="LABOR",VLOOKUP(D90,#REF!,4,FALSE),IF(C90="SINAPI",VLOOKUP(D90,#REF!,5,FALSE),IF(C90="COTAÇÃO",VLOOKUP(D90,#REF!,14,FALSE))))),IF(C90="SINAPI",IF(F90="MO",ROUND(VLOOKUP(D90,#REF!,4,FALSE)/(1+#REF!),2),VLOOKUP(D90,#REF!,4,FALSE)),"outro"))</f>
        <v>#REF!</v>
      </c>
      <c r="J90" s="24" t="e">
        <f t="shared" si="2"/>
        <v>#REF!</v>
      </c>
    </row>
    <row r="91" spans="1:10">
      <c r="A91" s="320"/>
      <c r="B91" s="13" t="s">
        <v>386</v>
      </c>
      <c r="C91" s="328" t="s">
        <v>73</v>
      </c>
      <c r="D91" s="22">
        <v>69513</v>
      </c>
      <c r="E91" s="21" t="e">
        <f>IF(B91="I",IF(C91="LABOR",VLOOKUP(D91,#REF!,2,FALSE),IF(C91="SINAPI",VLOOKUP(D91,#REF!,2,FALSE),IF(C91="COTAÇÃO",VLOOKUP(D91,#REF!,2,FALSE)))),IF(C91="LABOR",VLOOKUP(D91,#REF!,5,FALSE),IF(C91="SINAPI",VLOOKUP(D91,#REF!,2,FALSE),"outro")))</f>
        <v>#REF!</v>
      </c>
      <c r="F91" s="328" t="s">
        <v>12</v>
      </c>
      <c r="G91" s="22" t="e">
        <f>IF(B91="I",IF(C91="LABOR",VLOOKUP(D91,#REF!,3,FALSE),IF(C91="SINAPI",VLOOKUP(D91,#REF!,3,FALSE),IF(C91="COTAÇÃO",VLOOKUP(D91,#REF!,3,FALSE)))),IF(C91="LABOR",VLOOKUP(D91,#REF!,6,FALSE),IF(C91="SINAPI",VLOOKUP(D91,#REF!,3,FALSE),"outro")))</f>
        <v>#REF!</v>
      </c>
      <c r="H91" s="23">
        <v>0.32064999999999999</v>
      </c>
      <c r="I91" s="24" t="e">
        <f>IF(B91="I",IF(F91="MO",IF(C91="LABOR",ROUND(VLOOKUP(D91,#REF!,4,FALSE)/(1+#REF!),2),IF(C91="SINAPI",ROUND(VLOOKUP(D91,#REF!,5,FALSE)/(1+#REF!),2),"outro")),IF(C91="LABOR",VLOOKUP(D91,#REF!,4,FALSE),IF(C91="SINAPI",VLOOKUP(D91,#REF!,5,FALSE),IF(C91="COTAÇÃO",VLOOKUP(D91,#REF!,14,FALSE))))),IF(C91="SINAPI",IF(F91="MO",ROUND(VLOOKUP(D91,#REF!,4,FALSE)/(1+#REF!),2),VLOOKUP(D91,#REF!,4,FALSE)),"outro"))</f>
        <v>#REF!</v>
      </c>
      <c r="J91" s="24" t="e">
        <f t="shared" si="2"/>
        <v>#REF!</v>
      </c>
    </row>
    <row r="92" spans="1:10">
      <c r="A92" s="320"/>
      <c r="B92" s="13" t="s">
        <v>386</v>
      </c>
      <c r="C92" s="328" t="s">
        <v>73</v>
      </c>
      <c r="D92" s="22">
        <v>69514</v>
      </c>
      <c r="E92" s="21" t="e">
        <f>IF(B92="I",IF(C92="LABOR",VLOOKUP(D92,#REF!,2,FALSE),IF(C92="SINAPI",VLOOKUP(D92,#REF!,2,FALSE),IF(C92="COTAÇÃO",VLOOKUP(D92,#REF!,2,FALSE)))),IF(C92="LABOR",VLOOKUP(D92,#REF!,5,FALSE),IF(C92="SINAPI",VLOOKUP(D92,#REF!,2,FALSE),"outro")))</f>
        <v>#REF!</v>
      </c>
      <c r="F92" s="328" t="s">
        <v>12</v>
      </c>
      <c r="G92" s="22" t="e">
        <f>IF(B92="I",IF(C92="LABOR",VLOOKUP(D92,#REF!,3,FALSE),IF(C92="SINAPI",VLOOKUP(D92,#REF!,3,FALSE),IF(C92="COTAÇÃO",VLOOKUP(D92,#REF!,3,FALSE)))),IF(C92="LABOR",VLOOKUP(D92,#REF!,6,FALSE),IF(C92="SINAPI",VLOOKUP(D92,#REF!,3,FALSE),"outro")))</f>
        <v>#REF!</v>
      </c>
      <c r="H92" s="23">
        <v>0.37246000000000001</v>
      </c>
      <c r="I92" s="24" t="e">
        <f>IF(B92="I",IF(F92="MO",IF(C92="LABOR",ROUND(VLOOKUP(D92,#REF!,4,FALSE)/(1+#REF!),2),IF(C92="SINAPI",ROUND(VLOOKUP(D92,#REF!,5,FALSE)/(1+#REF!),2),"outro")),IF(C92="LABOR",VLOOKUP(D92,#REF!,4,FALSE),IF(C92="SINAPI",VLOOKUP(D92,#REF!,5,FALSE),IF(C92="COTAÇÃO",VLOOKUP(D92,#REF!,14,FALSE))))),IF(C92="SINAPI",IF(F92="MO",ROUND(VLOOKUP(D92,#REF!,4,FALSE)/(1+#REF!),2),VLOOKUP(D92,#REF!,4,FALSE)),"outro"))</f>
        <v>#REF!</v>
      </c>
      <c r="J92" s="24" t="e">
        <f t="shared" si="2"/>
        <v>#REF!</v>
      </c>
    </row>
    <row r="93" spans="1:10">
      <c r="A93" s="320"/>
      <c r="B93" s="13" t="s">
        <v>386</v>
      </c>
      <c r="C93" s="328" t="s">
        <v>73</v>
      </c>
      <c r="D93" s="22">
        <v>80125</v>
      </c>
      <c r="E93" s="21" t="e">
        <f>IF(B93="I",IF(C93="LABOR",VLOOKUP(D93,#REF!,2,FALSE),IF(C93="SINAPI",VLOOKUP(D93,#REF!,2,FALSE),IF(C93="COTAÇÃO",VLOOKUP(D93,#REF!,2,FALSE)))),IF(C93="LABOR",VLOOKUP(D93,#REF!,5,FALSE),IF(C93="SINAPI",VLOOKUP(D93,#REF!,2,FALSE),"outro")))</f>
        <v>#REF!</v>
      </c>
      <c r="F93" s="328" t="s">
        <v>19</v>
      </c>
      <c r="G93" s="22" t="e">
        <f>IF(B93="I",IF(C93="LABOR",VLOOKUP(D93,#REF!,3,FALSE),IF(C93="SINAPI",VLOOKUP(D93,#REF!,3,FALSE),IF(C93="COTAÇÃO",VLOOKUP(D93,#REF!,3,FALSE)))),IF(C93="LABOR",VLOOKUP(D93,#REF!,6,FALSE),IF(C93="SINAPI",VLOOKUP(D93,#REF!,3,FALSE),"outro")))</f>
        <v>#REF!</v>
      </c>
      <c r="H93" s="23">
        <v>5.2836000000000001E-2</v>
      </c>
      <c r="I93" s="24" t="e">
        <f>IF(B93="I",IF(F93="MO",IF(C93="LABOR",ROUND(VLOOKUP(D93,#REF!,4,FALSE)/(1+#REF!),2),IF(C93="SINAPI",ROUND(VLOOKUP(D93,#REF!,5,FALSE)/(1+#REF!),2),"outro")),IF(C93="LABOR",VLOOKUP(D93,#REF!,4,FALSE),IF(C93="SINAPI",VLOOKUP(D93,#REF!,5,FALSE),IF(C93="COTAÇÃO",VLOOKUP(D93,#REF!,14,FALSE))))),IF(C93="SINAPI",IF(F93="MO",ROUND(VLOOKUP(D93,#REF!,4,FALSE)/(1+#REF!),2),VLOOKUP(D93,#REF!,4,FALSE)),"outro"))</f>
        <v>#REF!</v>
      </c>
      <c r="J93" s="24" t="e">
        <f t="shared" si="2"/>
        <v>#REF!</v>
      </c>
    </row>
    <row r="94" spans="1:10">
      <c r="A94" s="321"/>
      <c r="B94" s="322"/>
      <c r="C94" s="4"/>
      <c r="D94" s="4"/>
      <c r="E94" s="5"/>
      <c r="F94" s="4"/>
      <c r="G94" s="5"/>
      <c r="H94" s="5"/>
      <c r="I94" s="5"/>
      <c r="J94" s="6"/>
    </row>
    <row r="95" spans="1:10" ht="25.5">
      <c r="A95" s="501" t="s">
        <v>7</v>
      </c>
      <c r="B95" s="501"/>
      <c r="C95" s="501" t="s">
        <v>8</v>
      </c>
      <c r="D95" s="501"/>
      <c r="E95" s="333" t="s">
        <v>9</v>
      </c>
      <c r="F95" s="8" t="s">
        <v>1</v>
      </c>
      <c r="G95" s="9"/>
      <c r="H95" s="10"/>
      <c r="I95" s="11"/>
      <c r="J95" s="12" t="s">
        <v>311</v>
      </c>
    </row>
    <row r="96" spans="1:10" s="1" customFormat="1" ht="60">
      <c r="A96" s="319" t="str">
        <f>CONCATENATE($M$1,"-")</f>
        <v>IMPL-</v>
      </c>
      <c r="B96" s="323">
        <f>COUNTIF(B$1:B95,"&gt;0")+1</f>
        <v>2</v>
      </c>
      <c r="C96" s="13" t="s">
        <v>73</v>
      </c>
      <c r="D96" s="13">
        <v>20709</v>
      </c>
      <c r="E96" s="14" t="e">
        <f>IF(C96="LABOR",VLOOKUP(D96,#REF!,5,FALSE),IF(C96="SINAPI",VLOOKUP(D96,#REF!,2,FALSE),"outro"))</f>
        <v>#REF!</v>
      </c>
      <c r="F96" s="15" t="e">
        <f>IF(C96="LABOR",VLOOKUP(D96,#REF!,6,FALSE),IF(C96="SINAPI",VLOOKUP(D96,#REF!,3,FALSE),"outro"))</f>
        <v>#REF!</v>
      </c>
      <c r="G96" s="16"/>
      <c r="H96" s="17"/>
      <c r="I96" s="18"/>
      <c r="J96" s="211" t="e">
        <f>((SUMIF(F98:F120,"MO",J98:J120)*(1+$G$3)+(SUM(J98:J120)-SUMIF(F98:F120,"MO",J98:J120)))*(1+$H$3))</f>
        <v>#REF!</v>
      </c>
    </row>
    <row r="97" spans="1:10">
      <c r="A97" s="324"/>
      <c r="B97" s="331" t="s">
        <v>0</v>
      </c>
      <c r="C97" s="19" t="s">
        <v>5</v>
      </c>
      <c r="D97" s="19" t="s">
        <v>6</v>
      </c>
      <c r="E97" s="19" t="s">
        <v>74</v>
      </c>
      <c r="F97" s="19" t="s">
        <v>0</v>
      </c>
      <c r="G97" s="20" t="s">
        <v>1</v>
      </c>
      <c r="H97" s="20" t="s">
        <v>2</v>
      </c>
      <c r="I97" s="20" t="s">
        <v>3</v>
      </c>
      <c r="J97" s="19" t="s">
        <v>4</v>
      </c>
    </row>
    <row r="98" spans="1:10">
      <c r="A98" s="320"/>
      <c r="B98" s="13" t="s">
        <v>385</v>
      </c>
      <c r="C98" s="328" t="s">
        <v>382</v>
      </c>
      <c r="D98" s="22">
        <v>88261</v>
      </c>
      <c r="E98" s="21" t="e">
        <f>IF(B98="I",IF(C98="LABOR",VLOOKUP(D98,#REF!,2,FALSE),IF(C98="SINAPI",VLOOKUP(D98,#REF!,2,FALSE),IF(C98="COTAÇÃO",VLOOKUP(D98,#REF!,2,FALSE)))),IF(C98="LABOR",VLOOKUP(D98,#REF!,5,FALSE),IF(C98="SINAPI",VLOOKUP(D98,#REF!,2,FALSE),"outro")))</f>
        <v>#REF!</v>
      </c>
      <c r="F98" s="328" t="s">
        <v>10</v>
      </c>
      <c r="G98" s="22" t="e">
        <f>IF(B98="I",IF(C98="LABOR",VLOOKUP(D98,#REF!,3,FALSE),IF(C98="SINAPI",VLOOKUP(D98,#REF!,3,FALSE),IF(C98="COTAÇÃO",VLOOKUP(D98,#REF!,3,FALSE)))),IF(C98="LABOR",VLOOKUP(D98,#REF!,6,FALSE),IF(C98="SINAPI",VLOOKUP(D98,#REF!,3,FALSE),"outro")))</f>
        <v>#REF!</v>
      </c>
      <c r="H98" s="23">
        <v>1.214</v>
      </c>
      <c r="I98" s="24" t="e">
        <f>IF(B98="I",IF(F98="MO",IF(C98="LABOR",ROUND(VLOOKUP(D98,#REF!,4,FALSE)/(1+#REF!),2),IF(C98="SINAPI",ROUND(VLOOKUP(D98,#REF!,5,FALSE)/(1+#REF!),2),"outro")),IF(C98="LABOR",VLOOKUP(D98,#REF!,4,FALSE),IF(C98="SINAPI",VLOOKUP(D98,#REF!,5,FALSE),IF(C98="COTAÇÃO",VLOOKUP(D98,#REF!,14,FALSE))))),IF(C98="SINAPI",IF(F98="MO",ROUND(VLOOKUP(D98,#REF!,4,FALSE)/(1+#REF!),2),VLOOKUP(D98,#REF!,4,FALSE)),"outro"))</f>
        <v>#REF!</v>
      </c>
      <c r="J98" s="24" t="e">
        <f>ROUND(H98*I98,2)</f>
        <v>#REF!</v>
      </c>
    </row>
    <row r="99" spans="1:10">
      <c r="A99" s="320"/>
      <c r="B99" s="13" t="s">
        <v>385</v>
      </c>
      <c r="C99" s="328" t="s">
        <v>382</v>
      </c>
      <c r="D99" s="22">
        <v>88264</v>
      </c>
      <c r="E99" s="21" t="e">
        <f>IF(B99="I",IF(C99="LABOR",VLOOKUP(D99,#REF!,2,FALSE),IF(C99="SINAPI",VLOOKUP(D99,#REF!,2,FALSE),IF(C99="COTAÇÃO",VLOOKUP(D99,#REF!,2,FALSE)))),IF(C99="LABOR",VLOOKUP(D99,#REF!,5,FALSE),IF(C99="SINAPI",VLOOKUP(D99,#REF!,2,FALSE),"outro")))</f>
        <v>#REF!</v>
      </c>
      <c r="F99" s="328" t="s">
        <v>10</v>
      </c>
      <c r="G99" s="22" t="e">
        <f>IF(B99="I",IF(C99="LABOR",VLOOKUP(D99,#REF!,3,FALSE),IF(C99="SINAPI",VLOOKUP(D99,#REF!,3,FALSE),IF(C99="COTAÇÃO",VLOOKUP(D99,#REF!,3,FALSE)))),IF(C99="LABOR",VLOOKUP(D99,#REF!,6,FALSE),IF(C99="SINAPI",VLOOKUP(D99,#REF!,3,FALSE),"outro")))</f>
        <v>#REF!</v>
      </c>
      <c r="H99" s="23">
        <v>0.49116500000000002</v>
      </c>
      <c r="I99" s="24" t="e">
        <f>IF(B99="I",IF(F99="MO",IF(C99="LABOR",ROUND(VLOOKUP(D99,#REF!,4,FALSE)/(1+#REF!),2),IF(C99="SINAPI",ROUND(VLOOKUP(D99,#REF!,5,FALSE)/(1+#REF!),2),"outro")),IF(C99="LABOR",VLOOKUP(D99,#REF!,4,FALSE),IF(C99="SINAPI",VLOOKUP(D99,#REF!,5,FALSE),IF(C99="COTAÇÃO",VLOOKUP(D99,#REF!,14,FALSE))))),IF(C99="SINAPI",IF(F99="MO",ROUND(VLOOKUP(D99,#REF!,4,FALSE)/(1+#REF!),2),VLOOKUP(D99,#REF!,4,FALSE)),"outro"))</f>
        <v>#REF!</v>
      </c>
      <c r="J99" s="24" t="e">
        <f t="shared" ref="J99:J119" si="3">ROUND(H99*I99,2)</f>
        <v>#REF!</v>
      </c>
    </row>
    <row r="100" spans="1:10">
      <c r="A100" s="320"/>
      <c r="B100" s="13" t="s">
        <v>385</v>
      </c>
      <c r="C100" s="328" t="s">
        <v>382</v>
      </c>
      <c r="D100" s="22">
        <v>88316</v>
      </c>
      <c r="E100" s="21" t="e">
        <f>IF(B100="I",IF(C100="LABOR",VLOOKUP(D100,#REF!,2,FALSE),IF(C100="SINAPI",VLOOKUP(D100,#REF!,2,FALSE),IF(C100="COTAÇÃO",VLOOKUP(D100,#REF!,2,FALSE)))),IF(C100="LABOR",VLOOKUP(D100,#REF!,5,FALSE),IF(C100="SINAPI",VLOOKUP(D100,#REF!,2,FALSE),"outro")))</f>
        <v>#REF!</v>
      </c>
      <c r="F100" s="328" t="s">
        <v>10</v>
      </c>
      <c r="G100" s="22" t="e">
        <f>IF(B100="I",IF(C100="LABOR",VLOOKUP(D100,#REF!,3,FALSE),IF(C100="SINAPI",VLOOKUP(D100,#REF!,3,FALSE),IF(C100="COTAÇÃO",VLOOKUP(D100,#REF!,3,FALSE)))),IF(C100="LABOR",VLOOKUP(D100,#REF!,6,FALSE),IF(C100="SINAPI",VLOOKUP(D100,#REF!,3,FALSE),"outro")))</f>
        <v>#REF!</v>
      </c>
      <c r="H100" s="23">
        <v>3.2730399999999999</v>
      </c>
      <c r="I100" s="24" t="e">
        <f>IF(B100="I",IF(F100="MO",IF(C100="LABOR",ROUND(VLOOKUP(D100,#REF!,4,FALSE)/(1+#REF!),2),IF(C100="SINAPI",ROUND(VLOOKUP(D100,#REF!,5,FALSE)/(1+#REF!),2),"outro")),IF(C100="LABOR",VLOOKUP(D100,#REF!,4,FALSE),IF(C100="SINAPI",VLOOKUP(D100,#REF!,5,FALSE),IF(C100="COTAÇÃO",VLOOKUP(D100,#REF!,14,FALSE))))),IF(C100="SINAPI",IF(F100="MO",ROUND(VLOOKUP(D100,#REF!,4,FALSE)/(1+#REF!),2),VLOOKUP(D100,#REF!,4,FALSE)),"outro"))</f>
        <v>#REF!</v>
      </c>
      <c r="J100" s="24" t="e">
        <f t="shared" si="3"/>
        <v>#REF!</v>
      </c>
    </row>
    <row r="101" spans="1:10">
      <c r="A101" s="320"/>
      <c r="B101" s="13" t="s">
        <v>385</v>
      </c>
      <c r="C101" s="328" t="s">
        <v>382</v>
      </c>
      <c r="D101" s="22">
        <v>88323</v>
      </c>
      <c r="E101" s="21" t="e">
        <f>IF(B101="I",IF(C101="LABOR",VLOOKUP(D101,#REF!,2,FALSE),IF(C101="SINAPI",VLOOKUP(D101,#REF!,2,FALSE),IF(C101="COTAÇÃO",VLOOKUP(D101,#REF!,2,FALSE)))),IF(C101="LABOR",VLOOKUP(D101,#REF!,5,FALSE),IF(C101="SINAPI",VLOOKUP(D101,#REF!,2,FALSE),"outro")))</f>
        <v>#REF!</v>
      </c>
      <c r="F101" s="328" t="s">
        <v>10</v>
      </c>
      <c r="G101" s="22" t="e">
        <f>IF(B101="I",IF(C101="LABOR",VLOOKUP(D101,#REF!,3,FALSE),IF(C101="SINAPI",VLOOKUP(D101,#REF!,3,FALSE),IF(C101="COTAÇÃO",VLOOKUP(D101,#REF!,3,FALSE)))),IF(C101="LABOR",VLOOKUP(D101,#REF!,6,FALSE),IF(C101="SINAPI",VLOOKUP(D101,#REF!,3,FALSE),"outro")))</f>
        <v>#REF!</v>
      </c>
      <c r="H101" s="23">
        <v>0.51968000000000003</v>
      </c>
      <c r="I101" s="24" t="e">
        <f>IF(B101="I",IF(F101="MO",IF(C101="LABOR",ROUND(VLOOKUP(D101,#REF!,4,FALSE)/(1+#REF!),2),IF(C101="SINAPI",ROUND(VLOOKUP(D101,#REF!,5,FALSE)/(1+#REF!),2),"outro")),IF(C101="LABOR",VLOOKUP(D101,#REF!,4,FALSE),IF(C101="SINAPI",VLOOKUP(D101,#REF!,5,FALSE),IF(C101="COTAÇÃO",VLOOKUP(D101,#REF!,14,FALSE))))),IF(C101="SINAPI",IF(F101="MO",ROUND(VLOOKUP(D101,#REF!,4,FALSE)/(1+#REF!),2),VLOOKUP(D101,#REF!,4,FALSE)),"outro"))</f>
        <v>#REF!</v>
      </c>
      <c r="J101" s="24" t="e">
        <f t="shared" si="3"/>
        <v>#REF!</v>
      </c>
    </row>
    <row r="102" spans="1:10" ht="30">
      <c r="A102" s="320"/>
      <c r="B102" s="13" t="s">
        <v>386</v>
      </c>
      <c r="C102" s="328" t="s">
        <v>382</v>
      </c>
      <c r="D102" s="22">
        <v>4492</v>
      </c>
      <c r="E102" s="14" t="e">
        <f>IF(B102="I",IF(C102="LABOR",VLOOKUP(D102,#REF!,2,FALSE),IF(C102="SINAPI",VLOOKUP(D102,#REF!,2,FALSE),IF(C102="COTAÇÃO",VLOOKUP(D102,#REF!,2,FALSE)))),IF(C102="LABOR",VLOOKUP(D102,#REF!,5,FALSE),IF(C102="SINAPI",VLOOKUP(D102,#REF!,2,FALSE),"outro")))</f>
        <v>#REF!</v>
      </c>
      <c r="F102" s="328" t="s">
        <v>12</v>
      </c>
      <c r="G102" s="22" t="e">
        <f>IF(B102="I",IF(C102="LABOR",VLOOKUP(D102,#REF!,3,FALSE),IF(C102="SINAPI",VLOOKUP(D102,#REF!,3,FALSE),IF(C102="COTAÇÃO",VLOOKUP(D102,#REF!,3,FALSE)))),IF(C102="LABOR",VLOOKUP(D102,#REF!,6,FALSE),IF(C102="SINAPI",VLOOKUP(D102,#REF!,3,FALSE),"outro")))</f>
        <v>#REF!</v>
      </c>
      <c r="H102" s="23">
        <v>4.6399999999999997</v>
      </c>
      <c r="I102" s="24" t="e">
        <f>IF(B102="I",IF(F102="MO",IF(C102="LABOR",ROUND(VLOOKUP(D102,#REF!,4,FALSE)/(1+#REF!),2),IF(C102="SINAPI",ROUND(VLOOKUP(D102,#REF!,5,FALSE)/(1+#REF!),2),"outro")),IF(C102="LABOR",VLOOKUP(D102,#REF!,4,FALSE),IF(C102="SINAPI",VLOOKUP(D102,#REF!,5,FALSE),IF(C102="COTAÇÃO",VLOOKUP(D102,#REF!,14,FALSE))))),IF(C102="SINAPI",IF(F102="MO",ROUND(VLOOKUP(D102,#REF!,4,FALSE)/(1+#REF!),2),VLOOKUP(D102,#REF!,4,FALSE)),"outro"))</f>
        <v>#REF!</v>
      </c>
      <c r="J102" s="24" t="e">
        <f t="shared" si="3"/>
        <v>#REF!</v>
      </c>
    </row>
    <row r="103" spans="1:10" ht="30">
      <c r="A103" s="320"/>
      <c r="B103" s="13" t="s">
        <v>386</v>
      </c>
      <c r="C103" s="328" t="s">
        <v>382</v>
      </c>
      <c r="D103" s="22">
        <v>7194</v>
      </c>
      <c r="E103" s="14" t="e">
        <f>IF(B103="I",IF(C103="LABOR",VLOOKUP(D103,#REF!,2,FALSE),IF(C103="SINAPI",VLOOKUP(D103,#REF!,2,FALSE),IF(C103="COTAÇÃO",VLOOKUP(D103,#REF!,2,FALSE)))),IF(C103="LABOR",VLOOKUP(D103,#REF!,5,FALSE),IF(C103="SINAPI",VLOOKUP(D103,#REF!,2,FALSE),"outro")))</f>
        <v>#REF!</v>
      </c>
      <c r="F103" s="328" t="s">
        <v>12</v>
      </c>
      <c r="G103" s="22" t="e">
        <f>IF(B103="I",IF(C103="LABOR",VLOOKUP(D103,#REF!,3,FALSE),IF(C103="SINAPI",VLOOKUP(D103,#REF!,3,FALSE),IF(C103="COTAÇÃO",VLOOKUP(D103,#REF!,3,FALSE)))),IF(C103="LABOR",VLOOKUP(D103,#REF!,6,FALSE),IF(C103="SINAPI",VLOOKUP(D103,#REF!,3,FALSE),"outro")))</f>
        <v>#REF!</v>
      </c>
      <c r="H103" s="23">
        <v>2.5760000000000001</v>
      </c>
      <c r="I103" s="24" t="e">
        <f>IF(B103="I",IF(F103="MO",IF(C103="LABOR",ROUND(VLOOKUP(D103,#REF!,4,FALSE)/(1+#REF!),2),IF(C103="SINAPI",ROUND(VLOOKUP(D103,#REF!,5,FALSE)/(1+#REF!),2),"outro")),IF(C103="LABOR",VLOOKUP(D103,#REF!,4,FALSE),IF(C103="SINAPI",VLOOKUP(D103,#REF!,5,FALSE),IF(C103="COTAÇÃO",VLOOKUP(D103,#REF!,14,FALSE))))),IF(C103="SINAPI",IF(F103="MO",ROUND(VLOOKUP(D103,#REF!,4,FALSE)/(1+#REF!),2),VLOOKUP(D103,#REF!,4,FALSE)),"outro"))</f>
        <v>#REF!</v>
      </c>
      <c r="J103" s="24" t="e">
        <f t="shared" si="3"/>
        <v>#REF!</v>
      </c>
    </row>
    <row r="104" spans="1:10">
      <c r="A104" s="320"/>
      <c r="B104" s="13" t="s">
        <v>386</v>
      </c>
      <c r="C104" s="328" t="s">
        <v>73</v>
      </c>
      <c r="D104" s="22">
        <v>21144</v>
      </c>
      <c r="E104" s="21" t="e">
        <f>IF(B104="I",IF(C104="LABOR",VLOOKUP(D104,#REF!,2,FALSE),IF(C104="SINAPI",VLOOKUP(D104,#REF!,2,FALSE),IF(C104="COTAÇÃO",VLOOKUP(D104,#REF!,2,FALSE)))),IF(C104="LABOR",VLOOKUP(D104,#REF!,5,FALSE),IF(C104="SINAPI",VLOOKUP(D104,#REF!,2,FALSE),"outro")))</f>
        <v>#REF!</v>
      </c>
      <c r="F104" s="328" t="s">
        <v>12</v>
      </c>
      <c r="G104" s="22" t="e">
        <f>IF(B104="I",IF(C104="LABOR",VLOOKUP(D104,#REF!,3,FALSE),IF(C104="SINAPI",VLOOKUP(D104,#REF!,3,FALSE),IF(C104="COTAÇÃO",VLOOKUP(D104,#REF!,3,FALSE)))),IF(C104="LABOR",VLOOKUP(D104,#REF!,6,FALSE),IF(C104="SINAPI",VLOOKUP(D104,#REF!,3,FALSE),"outro")))</f>
        <v>#REF!</v>
      </c>
      <c r="H104" s="23">
        <v>1</v>
      </c>
      <c r="I104" s="24" t="e">
        <f>IF(B104="I",IF(F104="MO",IF(C104="LABOR",ROUND(VLOOKUP(D104,#REF!,4,FALSE)/(1+#REF!),2),IF(C104="SINAPI",ROUND(VLOOKUP(D104,#REF!,5,FALSE)/(1+#REF!),2),"outro")),IF(C104="LABOR",VLOOKUP(D104,#REF!,4,FALSE),IF(C104="SINAPI",VLOOKUP(D104,#REF!,5,FALSE),IF(C104="COTAÇÃO",VLOOKUP(D104,#REF!,14,FALSE))))),IF(C104="SINAPI",IF(F104="MO",ROUND(VLOOKUP(D104,#REF!,4,FALSE)/(1+#REF!),2),VLOOKUP(D104,#REF!,4,FALSE)),"outro"))</f>
        <v>#REF!</v>
      </c>
      <c r="J104" s="24" t="e">
        <f t="shared" si="3"/>
        <v>#REF!</v>
      </c>
    </row>
    <row r="105" spans="1:10">
      <c r="A105" s="320"/>
      <c r="B105" s="13" t="s">
        <v>386</v>
      </c>
      <c r="C105" s="328" t="s">
        <v>73</v>
      </c>
      <c r="D105" s="22">
        <v>43149</v>
      </c>
      <c r="E105" s="21" t="e">
        <f>IF(B105="I",IF(C105="LABOR",VLOOKUP(D105,#REF!,2,FALSE),IF(C105="SINAPI",VLOOKUP(D105,#REF!,2,FALSE),IF(C105="COTAÇÃO",VLOOKUP(D105,#REF!,2,FALSE)))),IF(C105="LABOR",VLOOKUP(D105,#REF!,5,FALSE),IF(C105="SINAPI",VLOOKUP(D105,#REF!,2,FALSE),"outro")))</f>
        <v>#REF!</v>
      </c>
      <c r="F105" s="328" t="s">
        <v>12</v>
      </c>
      <c r="G105" s="22" t="e">
        <f>IF(B105="I",IF(C105="LABOR",VLOOKUP(D105,#REF!,3,FALSE),IF(C105="SINAPI",VLOOKUP(D105,#REF!,3,FALSE),IF(C105="COTAÇÃO",VLOOKUP(D105,#REF!,3,FALSE)))),IF(C105="LABOR",VLOOKUP(D105,#REF!,6,FALSE),IF(C105="SINAPI",VLOOKUP(D105,#REF!,3,FALSE),"outro")))</f>
        <v>#REF!</v>
      </c>
      <c r="H105" s="23">
        <v>0.68033999999999994</v>
      </c>
      <c r="I105" s="24" t="e">
        <f>IF(B105="I",IF(F105="MO",IF(C105="LABOR",ROUND(VLOOKUP(D105,#REF!,4,FALSE)/(1+#REF!),2),IF(C105="SINAPI",ROUND(VLOOKUP(D105,#REF!,5,FALSE)/(1+#REF!),2),"outro")),IF(C105="LABOR",VLOOKUP(D105,#REF!,4,FALSE),IF(C105="SINAPI",VLOOKUP(D105,#REF!,5,FALSE),IF(C105="COTAÇÃO",VLOOKUP(D105,#REF!,14,FALSE))))),IF(C105="SINAPI",IF(F105="MO",ROUND(VLOOKUP(D105,#REF!,4,FALSE)/(1+#REF!),2),VLOOKUP(D105,#REF!,4,FALSE)),"outro"))</f>
        <v>#REF!</v>
      </c>
      <c r="J105" s="24" t="e">
        <f t="shared" si="3"/>
        <v>#REF!</v>
      </c>
    </row>
    <row r="106" spans="1:10">
      <c r="A106" s="320"/>
      <c r="B106" s="13" t="s">
        <v>386</v>
      </c>
      <c r="C106" s="328" t="s">
        <v>73</v>
      </c>
      <c r="D106" s="22">
        <v>42502</v>
      </c>
      <c r="E106" s="21" t="e">
        <f>IF(B106="I",IF(C106="LABOR",VLOOKUP(D106,#REF!,2,FALSE),IF(C106="SINAPI",VLOOKUP(D106,#REF!,2,FALSE),IF(C106="COTAÇÃO",VLOOKUP(D106,#REF!,2,FALSE)))),IF(C106="LABOR",VLOOKUP(D106,#REF!,5,FALSE),IF(C106="SINAPI",VLOOKUP(D106,#REF!,2,FALSE),"outro")))</f>
        <v>#REF!</v>
      </c>
      <c r="F106" s="328" t="s">
        <v>12</v>
      </c>
      <c r="G106" s="22" t="e">
        <f>IF(B106="I",IF(C106="LABOR",VLOOKUP(D106,#REF!,3,FALSE),IF(C106="SINAPI",VLOOKUP(D106,#REF!,3,FALSE),IF(C106="COTAÇÃO",VLOOKUP(D106,#REF!,3,FALSE)))),IF(C106="LABOR",VLOOKUP(D106,#REF!,6,FALSE),IF(C106="SINAPI",VLOOKUP(D106,#REF!,3,FALSE),"outro")))</f>
        <v>#REF!</v>
      </c>
      <c r="H106" s="23">
        <v>0.60499999999999998</v>
      </c>
      <c r="I106" s="24" t="e">
        <f>IF(B106="I",IF(F106="MO",IF(C106="LABOR",ROUND(VLOOKUP(D106,#REF!,4,FALSE)/(1+#REF!),2),IF(C106="SINAPI",ROUND(VLOOKUP(D106,#REF!,5,FALSE)/(1+#REF!),2),"outro")),IF(C106="LABOR",VLOOKUP(D106,#REF!,4,FALSE),IF(C106="SINAPI",VLOOKUP(D106,#REF!,5,FALSE),IF(C106="COTAÇÃO",VLOOKUP(D106,#REF!,14,FALSE))))),IF(C106="SINAPI",IF(F106="MO",ROUND(VLOOKUP(D106,#REF!,4,FALSE)/(1+#REF!),2),VLOOKUP(D106,#REF!,4,FALSE)),"outro"))</f>
        <v>#REF!</v>
      </c>
      <c r="J106" s="24" t="e">
        <f t="shared" si="3"/>
        <v>#REF!</v>
      </c>
    </row>
    <row r="107" spans="1:10">
      <c r="A107" s="320"/>
      <c r="B107" s="13" t="s">
        <v>386</v>
      </c>
      <c r="C107" s="328" t="s">
        <v>73</v>
      </c>
      <c r="D107" s="22">
        <v>26503</v>
      </c>
      <c r="E107" s="21" t="e">
        <f>IF(B107="I",IF(C107="LABOR",VLOOKUP(D107,#REF!,2,FALSE),IF(C107="SINAPI",VLOOKUP(D107,#REF!,2,FALSE),IF(C107="COTAÇÃO",VLOOKUP(D107,#REF!,2,FALSE)))),IF(C107="LABOR",VLOOKUP(D107,#REF!,5,FALSE),IF(C107="SINAPI",VLOOKUP(D107,#REF!,2,FALSE),"outro")))</f>
        <v>#REF!</v>
      </c>
      <c r="F107" s="328" t="s">
        <v>12</v>
      </c>
      <c r="G107" s="22" t="e">
        <f>IF(B107="I",IF(C107="LABOR",VLOOKUP(D107,#REF!,3,FALSE),IF(C107="SINAPI",VLOOKUP(D107,#REF!,3,FALSE),IF(C107="COTAÇÃO",VLOOKUP(D107,#REF!,3,FALSE)))),IF(C107="LABOR",VLOOKUP(D107,#REF!,6,FALSE),IF(C107="SINAPI",VLOOKUP(D107,#REF!,3,FALSE),"outro")))</f>
        <v>#REF!</v>
      </c>
      <c r="H107" s="23">
        <v>3.1808000000000001</v>
      </c>
      <c r="I107" s="24" t="e">
        <f>IF(B107="I",IF(F107="MO",IF(C107="LABOR",ROUND(VLOOKUP(D107,#REF!,4,FALSE)/(1+#REF!),2),IF(C107="SINAPI",ROUND(VLOOKUP(D107,#REF!,5,FALSE)/(1+#REF!),2),"outro")),IF(C107="LABOR",VLOOKUP(D107,#REF!,4,FALSE),IF(C107="SINAPI",VLOOKUP(D107,#REF!,5,FALSE),IF(C107="COTAÇÃO",VLOOKUP(D107,#REF!,14,FALSE))))),IF(C107="SINAPI",IF(F107="MO",ROUND(VLOOKUP(D107,#REF!,4,FALSE)/(1+#REF!),2),VLOOKUP(D107,#REF!,4,FALSE)),"outro"))</f>
        <v>#REF!</v>
      </c>
      <c r="J107" s="24" t="e">
        <f t="shared" si="3"/>
        <v>#REF!</v>
      </c>
    </row>
    <row r="108" spans="1:10" ht="35.25" customHeight="1">
      <c r="A108" s="320"/>
      <c r="B108" s="13" t="s">
        <v>386</v>
      </c>
      <c r="C108" s="328" t="s">
        <v>382</v>
      </c>
      <c r="D108" s="22">
        <v>4299</v>
      </c>
      <c r="E108" s="14" t="e">
        <f>IF(B108="I",IF(C108="LABOR",VLOOKUP(D108,#REF!,2,FALSE),IF(C108="SINAPI",VLOOKUP(D108,#REF!,2,FALSE),IF(C108="COTAÇÃO",VLOOKUP(D108,#REF!,2,FALSE)))),IF(C108="LABOR",VLOOKUP(D108,#REF!,5,FALSE),IF(C108="SINAPI",VLOOKUP(D108,#REF!,2,FALSE),"outro")))</f>
        <v>#REF!</v>
      </c>
      <c r="F108" s="328" t="s">
        <v>12</v>
      </c>
      <c r="G108" s="22" t="e">
        <f>IF(B108="I",IF(C108="LABOR",VLOOKUP(D108,#REF!,3,FALSE),IF(C108="SINAPI",VLOOKUP(D108,#REF!,3,FALSE),IF(C108="COTAÇÃO",VLOOKUP(D108,#REF!,3,FALSE)))),IF(C108="LABOR",VLOOKUP(D108,#REF!,6,FALSE),IF(C108="SINAPI",VLOOKUP(D108,#REF!,3,FALSE),"outro")))</f>
        <v>#REF!</v>
      </c>
      <c r="H108" s="23">
        <v>3.1808000000000001</v>
      </c>
      <c r="I108" s="24" t="e">
        <f>IF(B108="I",IF(F108="MO",IF(C108="LABOR",ROUND(VLOOKUP(D108,#REF!,4,FALSE)/(1+#REF!),2),IF(C108="SINAPI",ROUND(VLOOKUP(D108,#REF!,5,FALSE)/(1+#REF!),2),"outro")),IF(C108="LABOR",VLOOKUP(D108,#REF!,4,FALSE),IF(C108="SINAPI",VLOOKUP(D108,#REF!,5,FALSE),IF(C108="COTAÇÃO",VLOOKUP(D108,#REF!,14,FALSE))))),IF(C108="SINAPI",IF(F108="MO",ROUND(VLOOKUP(D108,#REF!,4,FALSE)/(1+#REF!),2),VLOOKUP(D108,#REF!,4,FALSE)),"outro"))</f>
        <v>#REF!</v>
      </c>
      <c r="J108" s="24" t="e">
        <f t="shared" si="3"/>
        <v>#REF!</v>
      </c>
    </row>
    <row r="109" spans="1:10">
      <c r="A109" s="320"/>
      <c r="B109" s="13" t="s">
        <v>386</v>
      </c>
      <c r="C109" s="328" t="s">
        <v>73</v>
      </c>
      <c r="D109" s="22">
        <v>26548</v>
      </c>
      <c r="E109" s="21" t="e">
        <f>IF(B109="I",IF(C109="LABOR",VLOOKUP(D109,#REF!,2,FALSE),IF(C109="SINAPI",VLOOKUP(D109,#REF!,2,FALSE),IF(C109="COTAÇÃO",VLOOKUP(D109,#REF!,2,FALSE)))),IF(C109="LABOR",VLOOKUP(D109,#REF!,5,FALSE),IF(C109="SINAPI",VLOOKUP(D109,#REF!,2,FALSE),"outro")))</f>
        <v>#REF!</v>
      </c>
      <c r="F109" s="328" t="s">
        <v>12</v>
      </c>
      <c r="G109" s="22" t="e">
        <f>IF(B109="I",IF(C109="LABOR",VLOOKUP(D109,#REF!,3,FALSE),IF(C109="SINAPI",VLOOKUP(D109,#REF!,3,FALSE),IF(C109="COTAÇÃO",VLOOKUP(D109,#REF!,3,FALSE)))),IF(C109="LABOR",VLOOKUP(D109,#REF!,6,FALSE),IF(C109="SINAPI",VLOOKUP(D109,#REF!,3,FALSE),"outro")))</f>
        <v>#REF!</v>
      </c>
      <c r="H109" s="23">
        <v>1.3340000000000001</v>
      </c>
      <c r="I109" s="24" t="e">
        <f>IF(B109="I",IF(F109="MO",IF(C109="LABOR",ROUND(VLOOKUP(D109,#REF!,4,FALSE)/(1+#REF!),2),IF(C109="SINAPI",ROUND(VLOOKUP(D109,#REF!,5,FALSE)/(1+#REF!),2),"outro")),IF(C109="LABOR",VLOOKUP(D109,#REF!,4,FALSE),IF(C109="SINAPI",VLOOKUP(D109,#REF!,5,FALSE),IF(C109="COTAÇÃO",VLOOKUP(D109,#REF!,14,FALSE))))),IF(C109="SINAPI",IF(F109="MO",ROUND(VLOOKUP(D109,#REF!,4,FALSE)/(1+#REF!),2),VLOOKUP(D109,#REF!,4,FALSE)),"outro"))</f>
        <v>#REF!</v>
      </c>
      <c r="J109" s="24" t="e">
        <f t="shared" si="3"/>
        <v>#REF!</v>
      </c>
    </row>
    <row r="110" spans="1:10">
      <c r="A110" s="320"/>
      <c r="B110" s="13" t="s">
        <v>386</v>
      </c>
      <c r="C110" s="328" t="s">
        <v>73</v>
      </c>
      <c r="D110" s="22">
        <v>26560</v>
      </c>
      <c r="E110" s="21" t="e">
        <f>IF(B110="I",IF(C110="LABOR",VLOOKUP(D110,#REF!,2,FALSE),IF(C110="SINAPI",VLOOKUP(D110,#REF!,2,FALSE),IF(C110="COTAÇÃO",VLOOKUP(D110,#REF!,2,FALSE)))),IF(C110="LABOR",VLOOKUP(D110,#REF!,5,FALSE),IF(C110="SINAPI",VLOOKUP(D110,#REF!,2,FALSE),"outro")))</f>
        <v>#REF!</v>
      </c>
      <c r="F110" s="328" t="s">
        <v>12</v>
      </c>
      <c r="G110" s="22" t="e">
        <f>IF(B110="I",IF(C110="LABOR",VLOOKUP(D110,#REF!,3,FALSE),IF(C110="SINAPI",VLOOKUP(D110,#REF!,3,FALSE),IF(C110="COTAÇÃO",VLOOKUP(D110,#REF!,3,FALSE)))),IF(C110="LABOR",VLOOKUP(D110,#REF!,6,FALSE),IF(C110="SINAPI",VLOOKUP(D110,#REF!,3,FALSE),"outro")))</f>
        <v>#REF!</v>
      </c>
      <c r="H110" s="23">
        <v>0.123</v>
      </c>
      <c r="I110" s="24" t="e">
        <f>IF(B110="I",IF(F110="MO",IF(C110="LABOR",ROUND(VLOOKUP(D110,#REF!,4,FALSE)/(1+#REF!),2),IF(C110="SINAPI",ROUND(VLOOKUP(D110,#REF!,5,FALSE)/(1+#REF!),2),"outro")),IF(C110="LABOR",VLOOKUP(D110,#REF!,4,FALSE),IF(C110="SINAPI",VLOOKUP(D110,#REF!,5,FALSE),IF(C110="COTAÇÃO",VLOOKUP(D110,#REF!,14,FALSE))))),IF(C110="SINAPI",IF(F110="MO",ROUND(VLOOKUP(D110,#REF!,4,FALSE)/(1+#REF!),2),VLOOKUP(D110,#REF!,4,FALSE)),"outro"))</f>
        <v>#REF!</v>
      </c>
      <c r="J110" s="24" t="e">
        <f t="shared" si="3"/>
        <v>#REF!</v>
      </c>
    </row>
    <row r="111" spans="1:10">
      <c r="A111" s="320"/>
      <c r="B111" s="13" t="s">
        <v>386</v>
      </c>
      <c r="C111" s="328" t="s">
        <v>382</v>
      </c>
      <c r="D111" s="22">
        <v>3764</v>
      </c>
      <c r="E111" s="21" t="e">
        <f>IF(B111="I",IF(C111="LABOR",VLOOKUP(D111,#REF!,2,FALSE),IF(C111="SINAPI",VLOOKUP(D111,#REF!,2,FALSE),IF(C111="COTAÇÃO",VLOOKUP(D111,#REF!,2,FALSE)))),IF(C111="LABOR",VLOOKUP(D111,#REF!,5,FALSE),IF(C111="SINAPI",VLOOKUP(D111,#REF!,2,FALSE),"outro")))</f>
        <v>#REF!</v>
      </c>
      <c r="F111" s="328" t="s">
        <v>12</v>
      </c>
      <c r="G111" s="22" t="e">
        <f>IF(B111="I",IF(C111="LABOR",VLOOKUP(D111,#REF!,3,FALSE),IF(C111="SINAPI",VLOOKUP(D111,#REF!,3,FALSE),IF(C111="COTAÇÃO",VLOOKUP(D111,#REF!,3,FALSE)))),IF(C111="LABOR",VLOOKUP(D111,#REF!,6,FALSE),IF(C111="SINAPI",VLOOKUP(D111,#REF!,3,FALSE),"outro")))</f>
        <v>#REF!</v>
      </c>
      <c r="H111" s="23">
        <v>0.16700000000000001</v>
      </c>
      <c r="I111" s="24" t="e">
        <f>IF(B111="I",IF(F111="MO",IF(C111="LABOR",ROUND(VLOOKUP(D111,#REF!,4,FALSE)/(1+#REF!),2),IF(C111="SINAPI",ROUND(VLOOKUP(D111,#REF!,5,FALSE)/(1+#REF!),2),"outro")),IF(C111="LABOR",VLOOKUP(D111,#REF!,4,FALSE),IF(C111="SINAPI",VLOOKUP(D111,#REF!,5,FALSE),IF(C111="COTAÇÃO",VLOOKUP(D111,#REF!,14,FALSE))))),IF(C111="SINAPI",IF(F111="MO",ROUND(VLOOKUP(D111,#REF!,4,FALSE)/(1+#REF!),2),VLOOKUP(D111,#REF!,4,FALSE)),"outro"))</f>
        <v>#REF!</v>
      </c>
      <c r="J111" s="24" t="e">
        <f t="shared" si="3"/>
        <v>#REF!</v>
      </c>
    </row>
    <row r="112" spans="1:10">
      <c r="A112" s="320"/>
      <c r="B112" s="13" t="s">
        <v>386</v>
      </c>
      <c r="C112" s="328" t="s">
        <v>73</v>
      </c>
      <c r="D112" s="22">
        <v>42511</v>
      </c>
      <c r="E112" s="21" t="e">
        <f>IF(B112="I",IF(C112="LABOR",VLOOKUP(D112,#REF!,2,FALSE),IF(C112="SINAPI",VLOOKUP(D112,#REF!,2,FALSE),IF(C112="COTAÇÃO",VLOOKUP(D112,#REF!,2,FALSE)))),IF(C112="LABOR",VLOOKUP(D112,#REF!,5,FALSE),IF(C112="SINAPI",VLOOKUP(D112,#REF!,2,FALSE),"outro")))</f>
        <v>#REF!</v>
      </c>
      <c r="F112" s="328" t="s">
        <v>12</v>
      </c>
      <c r="G112" s="22" t="e">
        <f>IF(B112="I",IF(C112="LABOR",VLOOKUP(D112,#REF!,3,FALSE),IF(C112="SINAPI",VLOOKUP(D112,#REF!,3,FALSE),IF(C112="COTAÇÃO",VLOOKUP(D112,#REF!,3,FALSE)))),IF(C112="LABOR",VLOOKUP(D112,#REF!,6,FALSE),IF(C112="SINAPI",VLOOKUP(D112,#REF!,3,FALSE),"outro")))</f>
        <v>#REF!</v>
      </c>
      <c r="H112" s="23">
        <v>0.93799999999999994</v>
      </c>
      <c r="I112" s="24" t="e">
        <f>IF(B112="I",IF(F112="MO",IF(C112="LABOR",ROUND(VLOOKUP(D112,#REF!,4,FALSE)/(1+#REF!),2),IF(C112="SINAPI",ROUND(VLOOKUP(D112,#REF!,5,FALSE)/(1+#REF!),2),"outro")),IF(C112="LABOR",VLOOKUP(D112,#REF!,4,FALSE),IF(C112="SINAPI",VLOOKUP(D112,#REF!,5,FALSE),IF(C112="COTAÇÃO",VLOOKUP(D112,#REF!,14,FALSE))))),IF(C112="SINAPI",IF(F112="MO",ROUND(VLOOKUP(D112,#REF!,4,FALSE)/(1+#REF!),2),VLOOKUP(D112,#REF!,4,FALSE)),"outro"))</f>
        <v>#REF!</v>
      </c>
      <c r="J112" s="24" t="e">
        <f t="shared" si="3"/>
        <v>#REF!</v>
      </c>
    </row>
    <row r="113" spans="1:10">
      <c r="A113" s="320"/>
      <c r="B113" s="13" t="s">
        <v>386</v>
      </c>
      <c r="C113" s="328" t="s">
        <v>73</v>
      </c>
      <c r="D113" s="22">
        <v>42521</v>
      </c>
      <c r="E113" s="21" t="e">
        <f>IF(B113="I",IF(C113="LABOR",VLOOKUP(D113,#REF!,2,FALSE),IF(C113="SINAPI",VLOOKUP(D113,#REF!,2,FALSE),IF(C113="COTAÇÃO",VLOOKUP(D113,#REF!,2,FALSE)))),IF(C113="LABOR",VLOOKUP(D113,#REF!,5,FALSE),IF(C113="SINAPI",VLOOKUP(D113,#REF!,2,FALSE),"outro")))</f>
        <v>#REF!</v>
      </c>
      <c r="F113" s="328" t="s">
        <v>12</v>
      </c>
      <c r="G113" s="22" t="e">
        <f>IF(B113="I",IF(C113="LABOR",VLOOKUP(D113,#REF!,3,FALSE),IF(C113="SINAPI",VLOOKUP(D113,#REF!,3,FALSE),IF(C113="COTAÇÃO",VLOOKUP(D113,#REF!,3,FALSE)))),IF(C113="LABOR",VLOOKUP(D113,#REF!,6,FALSE),IF(C113="SINAPI",VLOOKUP(D113,#REF!,3,FALSE),"outro")))</f>
        <v>#REF!</v>
      </c>
      <c r="H113" s="23">
        <v>0.66700000000000004</v>
      </c>
      <c r="I113" s="24" t="e">
        <f>IF(B113="I",IF(F113="MO",IF(C113="LABOR",ROUND(VLOOKUP(D113,#REF!,4,FALSE)/(1+#REF!),2),IF(C113="SINAPI",ROUND(VLOOKUP(D113,#REF!,5,FALSE)/(1+#REF!),2),"outro")),IF(C113="LABOR",VLOOKUP(D113,#REF!,4,FALSE),IF(C113="SINAPI",VLOOKUP(D113,#REF!,5,FALSE),IF(C113="COTAÇÃO",VLOOKUP(D113,#REF!,14,FALSE))))),IF(C113="SINAPI",IF(F113="MO",ROUND(VLOOKUP(D113,#REF!,4,FALSE)/(1+#REF!),2),VLOOKUP(D113,#REF!,4,FALSE)),"outro"))</f>
        <v>#REF!</v>
      </c>
      <c r="J113" s="24" t="e">
        <f t="shared" si="3"/>
        <v>#REF!</v>
      </c>
    </row>
    <row r="114" spans="1:10">
      <c r="A114" s="320"/>
      <c r="B114" s="13" t="s">
        <v>386</v>
      </c>
      <c r="C114" s="328" t="s">
        <v>73</v>
      </c>
      <c r="D114" s="22">
        <v>43005</v>
      </c>
      <c r="E114" s="21" t="e">
        <f>IF(B114="I",IF(C114="LABOR",VLOOKUP(D114,#REF!,2,FALSE),IF(C114="SINAPI",VLOOKUP(D114,#REF!,2,FALSE),IF(C114="COTAÇÃO",VLOOKUP(D114,#REF!,2,FALSE)))),IF(C114="LABOR",VLOOKUP(D114,#REF!,5,FALSE),IF(C114="SINAPI",VLOOKUP(D114,#REF!,2,FALSE),"outro")))</f>
        <v>#REF!</v>
      </c>
      <c r="F114" s="328" t="s">
        <v>12</v>
      </c>
      <c r="G114" s="22" t="e">
        <f>IF(B114="I",IF(C114="LABOR",VLOOKUP(D114,#REF!,3,FALSE),IF(C114="SINAPI",VLOOKUP(D114,#REF!,3,FALSE),IF(C114="COTAÇÃO",VLOOKUP(D114,#REF!,3,FALSE)))),IF(C114="LABOR",VLOOKUP(D114,#REF!,6,FALSE),IF(C114="SINAPI",VLOOKUP(D114,#REF!,3,FALSE),"outro")))</f>
        <v>#REF!</v>
      </c>
      <c r="H114" s="23">
        <v>1.29234</v>
      </c>
      <c r="I114" s="24" t="e">
        <f>IF(B114="I",IF(F114="MO",IF(C114="LABOR",ROUND(VLOOKUP(D114,#REF!,4,FALSE)/(1+#REF!),2),IF(C114="SINAPI",ROUND(VLOOKUP(D114,#REF!,5,FALSE)/(1+#REF!),2),"outro")),IF(C114="LABOR",VLOOKUP(D114,#REF!,4,FALSE),IF(C114="SINAPI",VLOOKUP(D114,#REF!,5,FALSE),IF(C114="COTAÇÃO",VLOOKUP(D114,#REF!,14,FALSE))))),IF(C114="SINAPI",IF(F114="MO",ROUND(VLOOKUP(D114,#REF!,4,FALSE)/(1+#REF!),2),VLOOKUP(D114,#REF!,4,FALSE)),"outro"))</f>
        <v>#REF!</v>
      </c>
      <c r="J114" s="24" t="e">
        <f t="shared" si="3"/>
        <v>#REF!</v>
      </c>
    </row>
    <row r="115" spans="1:10">
      <c r="A115" s="320"/>
      <c r="B115" s="13" t="s">
        <v>386</v>
      </c>
      <c r="C115" s="328" t="s">
        <v>73</v>
      </c>
      <c r="D115" s="22">
        <v>43006</v>
      </c>
      <c r="E115" s="21" t="e">
        <f>IF(B115="I",IF(C115="LABOR",VLOOKUP(D115,#REF!,2,FALSE),IF(C115="SINAPI",VLOOKUP(D115,#REF!,2,FALSE),IF(C115="COTAÇÃO",VLOOKUP(D115,#REF!,2,FALSE)))),IF(C115="LABOR",VLOOKUP(D115,#REF!,5,FALSE),IF(C115="SINAPI",VLOOKUP(D115,#REF!,2,FALSE),"outro")))</f>
        <v>#REF!</v>
      </c>
      <c r="F115" s="328" t="s">
        <v>12</v>
      </c>
      <c r="G115" s="22" t="e">
        <f>IF(B115="I",IF(C115="LABOR",VLOOKUP(D115,#REF!,3,FALSE),IF(C115="SINAPI",VLOOKUP(D115,#REF!,3,FALSE),IF(C115="COTAÇÃO",VLOOKUP(D115,#REF!,3,FALSE)))),IF(C115="LABOR",VLOOKUP(D115,#REF!,6,FALSE),IF(C115="SINAPI",VLOOKUP(D115,#REF!,3,FALSE),"outro")))</f>
        <v>#REF!</v>
      </c>
      <c r="H115" s="23">
        <v>0.68033999999999994</v>
      </c>
      <c r="I115" s="24" t="e">
        <f>IF(B115="I",IF(F115="MO",IF(C115="LABOR",ROUND(VLOOKUP(D115,#REF!,4,FALSE)/(1+#REF!),2),IF(C115="SINAPI",ROUND(VLOOKUP(D115,#REF!,5,FALSE)/(1+#REF!),2),"outro")),IF(C115="LABOR",VLOOKUP(D115,#REF!,4,FALSE),IF(C115="SINAPI",VLOOKUP(D115,#REF!,5,FALSE),IF(C115="COTAÇÃO",VLOOKUP(D115,#REF!,14,FALSE))))),IF(C115="SINAPI",IF(F115="MO",ROUND(VLOOKUP(D115,#REF!,4,FALSE)/(1+#REF!),2),VLOOKUP(D115,#REF!,4,FALSE)),"outro"))</f>
        <v>#REF!</v>
      </c>
      <c r="J115" s="24" t="e">
        <f t="shared" si="3"/>
        <v>#REF!</v>
      </c>
    </row>
    <row r="116" spans="1:10">
      <c r="A116" s="320"/>
      <c r="B116" s="13" t="s">
        <v>386</v>
      </c>
      <c r="C116" s="328" t="s">
        <v>73</v>
      </c>
      <c r="D116" s="22">
        <v>49505</v>
      </c>
      <c r="E116" s="21" t="e">
        <f>IF(B116="I",IF(C116="LABOR",VLOOKUP(D116,#REF!,2,FALSE),IF(C116="SINAPI",VLOOKUP(D116,#REF!,2,FALSE),IF(C116="COTAÇÃO",VLOOKUP(D116,#REF!,2,FALSE)))),IF(C116="LABOR",VLOOKUP(D116,#REF!,5,FALSE),IF(C116="SINAPI",VLOOKUP(D116,#REF!,2,FALSE),"outro")))</f>
        <v>#REF!</v>
      </c>
      <c r="F116" s="328" t="s">
        <v>12</v>
      </c>
      <c r="G116" s="22" t="e">
        <f>IF(B116="I",IF(C116="LABOR",VLOOKUP(D116,#REF!,3,FALSE),IF(C116="SINAPI",VLOOKUP(D116,#REF!,3,FALSE),IF(C116="COTAÇÃO",VLOOKUP(D116,#REF!,3,FALSE)))),IF(C116="LABOR",VLOOKUP(D116,#REF!,6,FALSE),IF(C116="SINAPI",VLOOKUP(D116,#REF!,3,FALSE),"outro")))</f>
        <v>#REF!</v>
      </c>
      <c r="H116" s="23">
        <v>0.16700000000000001</v>
      </c>
      <c r="I116" s="24" t="e">
        <f>IF(B116="I",IF(F116="MO",IF(C116="LABOR",ROUND(VLOOKUP(D116,#REF!,4,FALSE)/(1+#REF!),2),IF(C116="SINAPI",ROUND(VLOOKUP(D116,#REF!,5,FALSE)/(1+#REF!),2),"outro")),IF(C116="LABOR",VLOOKUP(D116,#REF!,4,FALSE),IF(C116="SINAPI",VLOOKUP(D116,#REF!,5,FALSE),IF(C116="COTAÇÃO",VLOOKUP(D116,#REF!,14,FALSE))))),IF(C116="SINAPI",IF(F116="MO",ROUND(VLOOKUP(D116,#REF!,4,FALSE)/(1+#REF!),2),VLOOKUP(D116,#REF!,4,FALSE)),"outro"))</f>
        <v>#REF!</v>
      </c>
      <c r="J116" s="24" t="e">
        <f t="shared" si="3"/>
        <v>#REF!</v>
      </c>
    </row>
    <row r="117" spans="1:10">
      <c r="A117" s="320"/>
      <c r="B117" s="13" t="s">
        <v>386</v>
      </c>
      <c r="C117" s="328" t="s">
        <v>382</v>
      </c>
      <c r="D117" s="22">
        <v>2535</v>
      </c>
      <c r="E117" s="21" t="e">
        <f>IF(B117="I",IF(C117="LABOR",VLOOKUP(D117,#REF!,2,FALSE),IF(C117="SINAPI",VLOOKUP(D117,#REF!,2,FALSE),IF(C117="COTAÇÃO",VLOOKUP(D117,#REF!,2,FALSE)))),IF(C117="LABOR",VLOOKUP(D117,#REF!,5,FALSE),IF(C117="SINAPI",VLOOKUP(D117,#REF!,2,FALSE),"outro")))</f>
        <v>#REF!</v>
      </c>
      <c r="F117" s="328" t="s">
        <v>12</v>
      </c>
      <c r="G117" s="22" t="e">
        <f>IF(B117="I",IF(C117="LABOR",VLOOKUP(D117,#REF!,3,FALSE),IF(C117="SINAPI",VLOOKUP(D117,#REF!,3,FALSE),IF(C117="COTAÇÃO",VLOOKUP(D117,#REF!,3,FALSE)))),IF(C117="LABOR",VLOOKUP(D117,#REF!,6,FALSE),IF(C117="SINAPI",VLOOKUP(D117,#REF!,3,FALSE),"outro")))</f>
        <v>#REF!</v>
      </c>
      <c r="H117" s="23">
        <v>0.16700000000000001</v>
      </c>
      <c r="I117" s="24" t="e">
        <f>IF(B117="I",IF(F117="MO",IF(C117="LABOR",ROUND(VLOOKUP(D117,#REF!,4,FALSE)/(1+#REF!),2),IF(C117="SINAPI",ROUND(VLOOKUP(D117,#REF!,5,FALSE)/(1+#REF!),2),"outro")),IF(C117="LABOR",VLOOKUP(D117,#REF!,4,FALSE),IF(C117="SINAPI",VLOOKUP(D117,#REF!,5,FALSE),IF(C117="COTAÇÃO",VLOOKUP(D117,#REF!,14,FALSE))))),IF(C117="SINAPI",IF(F117="MO",ROUND(VLOOKUP(D117,#REF!,4,FALSE)/(1+#REF!),2),VLOOKUP(D117,#REF!,4,FALSE)),"outro"))</f>
        <v>#REF!</v>
      </c>
      <c r="J117" s="24" t="e">
        <f t="shared" si="3"/>
        <v>#REF!</v>
      </c>
    </row>
    <row r="118" spans="1:10">
      <c r="A118" s="320"/>
      <c r="B118" s="13" t="s">
        <v>386</v>
      </c>
      <c r="C118" s="328" t="s">
        <v>73</v>
      </c>
      <c r="D118" s="22">
        <v>48534</v>
      </c>
      <c r="E118" s="21" t="e">
        <f>IF(B118="I",IF(C118="LABOR",VLOOKUP(D118,#REF!,2,FALSE),IF(C118="SINAPI",VLOOKUP(D118,#REF!,2,FALSE),IF(C118="COTAÇÃO",VLOOKUP(D118,#REF!,2,FALSE)))),IF(C118="LABOR",VLOOKUP(D118,#REF!,5,FALSE),IF(C118="SINAPI",VLOOKUP(D118,#REF!,2,FALSE),"outro")))</f>
        <v>#REF!</v>
      </c>
      <c r="F118" s="328" t="s">
        <v>12</v>
      </c>
      <c r="G118" s="22" t="e">
        <f>IF(B118="I",IF(C118="LABOR",VLOOKUP(D118,#REF!,3,FALSE),IF(C118="SINAPI",VLOOKUP(D118,#REF!,3,FALSE),IF(C118="COTAÇÃO",VLOOKUP(D118,#REF!,3,FALSE)))),IF(C118="LABOR",VLOOKUP(D118,#REF!,6,FALSE),IF(C118="SINAPI",VLOOKUP(D118,#REF!,3,FALSE),"outro")))</f>
        <v>#REF!</v>
      </c>
      <c r="H118" s="23">
        <v>0.66700000000000004</v>
      </c>
      <c r="I118" s="24" t="e">
        <f>IF(B118="I",IF(F118="MO",IF(C118="LABOR",ROUND(VLOOKUP(D118,#REF!,4,FALSE)/(1+#REF!),2),IF(C118="SINAPI",ROUND(VLOOKUP(D118,#REF!,5,FALSE)/(1+#REF!),2),"outro")),IF(C118="LABOR",VLOOKUP(D118,#REF!,4,FALSE),IF(C118="SINAPI",VLOOKUP(D118,#REF!,5,FALSE),IF(C118="COTAÇÃO",VLOOKUP(D118,#REF!,14,FALSE))))),IF(C118="SINAPI",IF(F118="MO",ROUND(VLOOKUP(D118,#REF!,4,FALSE)/(1+#REF!),2),VLOOKUP(D118,#REF!,4,FALSE)),"outro"))</f>
        <v>#REF!</v>
      </c>
      <c r="J118" s="24" t="e">
        <f t="shared" si="3"/>
        <v>#REF!</v>
      </c>
    </row>
    <row r="119" spans="1:10">
      <c r="A119" s="320"/>
      <c r="B119" s="13" t="s">
        <v>386</v>
      </c>
      <c r="C119" s="328" t="s">
        <v>73</v>
      </c>
      <c r="D119" s="22">
        <v>48516</v>
      </c>
      <c r="E119" s="21" t="e">
        <f>IF(B119="I",IF(C119="LABOR",VLOOKUP(D119,#REF!,2,FALSE),IF(C119="SINAPI",VLOOKUP(D119,#REF!,2,FALSE),IF(C119="COTAÇÃO",VLOOKUP(D119,#REF!,2,FALSE)))),IF(C119="LABOR",VLOOKUP(D119,#REF!,5,FALSE),IF(C119="SINAPI",VLOOKUP(D119,#REF!,2,FALSE),"outro")))</f>
        <v>#REF!</v>
      </c>
      <c r="F119" s="328" t="s">
        <v>12</v>
      </c>
      <c r="G119" s="22" t="e">
        <f>IF(B119="I",IF(C119="LABOR",VLOOKUP(D119,#REF!,3,FALSE),IF(C119="SINAPI",VLOOKUP(D119,#REF!,3,FALSE),IF(C119="COTAÇÃO",VLOOKUP(D119,#REF!,3,FALSE)))),IF(C119="LABOR",VLOOKUP(D119,#REF!,6,FALSE),IF(C119="SINAPI",VLOOKUP(D119,#REF!,3,FALSE),"outro")))</f>
        <v>#REF!</v>
      </c>
      <c r="H119" s="23">
        <v>0.16700000000000001</v>
      </c>
      <c r="I119" s="24" t="e">
        <f>IF(B119="I",IF(F119="MO",IF(C119="LABOR",ROUND(VLOOKUP(D119,#REF!,4,FALSE)/(1+#REF!),2),IF(C119="SINAPI",ROUND(VLOOKUP(D119,#REF!,5,FALSE)/(1+#REF!),2),"outro")),IF(C119="LABOR",VLOOKUP(D119,#REF!,4,FALSE),IF(C119="SINAPI",VLOOKUP(D119,#REF!,5,FALSE),IF(C119="COTAÇÃO",VLOOKUP(D119,#REF!,14,FALSE))))),IF(C119="SINAPI",IF(F119="MO",ROUND(VLOOKUP(D119,#REF!,4,FALSE)/(1+#REF!),2),VLOOKUP(D119,#REF!,4,FALSE)),"outro"))</f>
        <v>#REF!</v>
      </c>
      <c r="J119" s="24" t="e">
        <f t="shared" si="3"/>
        <v>#REF!</v>
      </c>
    </row>
    <row r="120" spans="1:10">
      <c r="A120" s="320"/>
      <c r="B120" s="13" t="s">
        <v>386</v>
      </c>
      <c r="C120" s="328" t="s">
        <v>73</v>
      </c>
      <c r="D120" s="22">
        <v>80125</v>
      </c>
      <c r="E120" s="21" t="e">
        <f>IF(B120="I",IF(C120="LABOR",VLOOKUP(D120,#REF!,2,FALSE),IF(C120="SINAPI",VLOOKUP(D120,#REF!,2,FALSE),IF(C120="COTAÇÃO",VLOOKUP(D120,#REF!,2,FALSE)))),IF(C120="LABOR",VLOOKUP(D120,#REF!,5,FALSE),IF(C120="SINAPI",VLOOKUP(D120,#REF!,2,FALSE),"outro")))</f>
        <v>#REF!</v>
      </c>
      <c r="F120" s="328" t="s">
        <v>19</v>
      </c>
      <c r="G120" s="22" t="e">
        <f>IF(B120="I",IF(C120="LABOR",VLOOKUP(D120,#REF!,3,FALSE),IF(C120="SINAPI",VLOOKUP(D120,#REF!,3,FALSE),IF(C120="COTAÇÃO",VLOOKUP(D120,#REF!,3,FALSE)))),IF(C120="LABOR",VLOOKUP(D120,#REF!,6,FALSE),IF(C120="SINAPI",VLOOKUP(D120,#REF!,3,FALSE),"outro")))</f>
        <v>#REF!</v>
      </c>
      <c r="H120" s="23">
        <v>5.2836000000000001E-2</v>
      </c>
      <c r="I120" s="24" t="e">
        <f>IF(B120="I",IF(F120="MO",IF(C120="LABOR",ROUND(VLOOKUP(D120,#REF!,4,FALSE)/(1+#REF!),2),IF(C120="SINAPI",ROUND(VLOOKUP(D120,#REF!,5,FALSE)/(1+#REF!),2),"outro")),IF(C120="LABOR",VLOOKUP(D120,#REF!,4,FALSE),IF(C120="SINAPI",VLOOKUP(D120,#REF!,5,FALSE),IF(C120="COTAÇÃO",VLOOKUP(D120,#REF!,14,FALSE))))),IF(C120="SINAPI",IF(F120="MO",ROUND(VLOOKUP(D120,#REF!,4,FALSE)/(1+#REF!),2),VLOOKUP(D120,#REF!,4,FALSE)),"outro"))</f>
        <v>#REF!</v>
      </c>
      <c r="J120" s="24" t="e">
        <f t="shared" ref="J120" si="4">ROUND(H120*I120,2)</f>
        <v>#REF!</v>
      </c>
    </row>
    <row r="121" spans="1:10">
      <c r="A121" s="321"/>
      <c r="B121" s="322"/>
      <c r="C121" s="4"/>
      <c r="D121" s="4"/>
      <c r="E121" s="5"/>
      <c r="F121" s="4"/>
      <c r="G121" s="5"/>
      <c r="H121" s="5"/>
      <c r="I121" s="5"/>
      <c r="J121" s="6"/>
    </row>
    <row r="122" spans="1:10" ht="25.5">
      <c r="A122" s="501" t="s">
        <v>7</v>
      </c>
      <c r="B122" s="501"/>
      <c r="C122" s="501" t="s">
        <v>8</v>
      </c>
      <c r="D122" s="501"/>
      <c r="E122" s="333" t="s">
        <v>9</v>
      </c>
      <c r="F122" s="8" t="s">
        <v>1</v>
      </c>
      <c r="G122" s="9"/>
      <c r="H122" s="10"/>
      <c r="I122" s="11"/>
      <c r="J122" s="12" t="s">
        <v>311</v>
      </c>
    </row>
    <row r="123" spans="1:10" s="1" customFormat="1" ht="60">
      <c r="A123" s="319" t="str">
        <f>CONCATENATE($M$1,"-")</f>
        <v>IMPL-</v>
      </c>
      <c r="B123" s="323">
        <f>COUNTIF(B$1:B122,"&gt;0")+1</f>
        <v>3</v>
      </c>
      <c r="C123" s="13" t="s">
        <v>73</v>
      </c>
      <c r="D123" s="13">
        <v>20701</v>
      </c>
      <c r="E123" s="14" t="e">
        <f>IF(C123="LABOR",VLOOKUP(D123,#REF!,5,FALSE),IF(C123="SINAPI",VLOOKUP(D123,#REF!,2,FALSE),"outro"))</f>
        <v>#REF!</v>
      </c>
      <c r="F123" s="15" t="e">
        <f>IF(C123="LABOR",VLOOKUP(D123,#REF!,6,FALSE),IF(C123="SINAPI",VLOOKUP(D123,#REF!,3,FALSE),"outro"))</f>
        <v>#REF!</v>
      </c>
      <c r="G123" s="16"/>
      <c r="H123" s="17"/>
      <c r="I123" s="18"/>
      <c r="J123" s="211" t="e">
        <f>((SUMIF(F125:F202,"MO",J125:J202)*(1+$G$3)+(SUM(J125:J202)-SUMIF(F125:F202,"MO",J125:J202)))*(1+$H$3))</f>
        <v>#REF!</v>
      </c>
    </row>
    <row r="124" spans="1:10">
      <c r="A124" s="324"/>
      <c r="B124" s="331" t="s">
        <v>0</v>
      </c>
      <c r="C124" s="19" t="s">
        <v>5</v>
      </c>
      <c r="D124" s="19" t="s">
        <v>6</v>
      </c>
      <c r="E124" s="19" t="s">
        <v>74</v>
      </c>
      <c r="F124" s="19" t="s">
        <v>0</v>
      </c>
      <c r="G124" s="20" t="s">
        <v>1</v>
      </c>
      <c r="H124" s="20" t="s">
        <v>2</v>
      </c>
      <c r="I124" s="20" t="s">
        <v>3</v>
      </c>
      <c r="J124" s="19" t="s">
        <v>4</v>
      </c>
    </row>
    <row r="125" spans="1:10">
      <c r="A125" s="320"/>
      <c r="B125" s="13" t="s">
        <v>385</v>
      </c>
      <c r="C125" s="328" t="s">
        <v>382</v>
      </c>
      <c r="D125" s="22">
        <v>88261</v>
      </c>
      <c r="E125" s="21" t="e">
        <f>IF(B125="I",IF(C125="LABOR",VLOOKUP(D125,#REF!,2,FALSE),IF(C125="SINAPI",VLOOKUP(D125,#REF!,2,FALSE),IF(C125="COTAÇÃO",VLOOKUP(D125,#REF!,2,FALSE)))),IF(C125="LABOR",VLOOKUP(D125,#REF!,5,FALSE),IF(C125="SINAPI",VLOOKUP(D125,#REF!,2,FALSE),"outro")))</f>
        <v>#REF!</v>
      </c>
      <c r="F125" s="328" t="s">
        <v>10</v>
      </c>
      <c r="G125" s="22" t="e">
        <f>IF(B125="I",IF(C125="LABOR",VLOOKUP(D125,#REF!,3,FALSE),IF(C125="SINAPI",VLOOKUP(D125,#REF!,3,FALSE),IF(C125="COTAÇÃO",VLOOKUP(D125,#REF!,3,FALSE)))),IF(C125="LABOR",VLOOKUP(D125,#REF!,6,FALSE),IF(C125="SINAPI",VLOOKUP(D125,#REF!,3,FALSE),"outro")))</f>
        <v>#REF!</v>
      </c>
      <c r="H125" s="23">
        <v>1.6303399999999999</v>
      </c>
      <c r="I125" s="24" t="e">
        <f>IF(B125="I",IF(F125="MO",IF(C125="LABOR",ROUND(VLOOKUP(D125,#REF!,4,FALSE)/(1+#REF!),2),IF(C125="SINAPI",ROUND(VLOOKUP(D125,#REF!,5,FALSE)/(1+#REF!),2),"outro")),IF(C125="LABOR",VLOOKUP(D125,#REF!,4,FALSE),IF(C125="SINAPI",VLOOKUP(D125,#REF!,5,FALSE),IF(C125="COTAÇÃO",VLOOKUP(D125,#REF!,14,FALSE))))),IF(C125="SINAPI",IF(F125="MO",ROUND(VLOOKUP(D125,#REF!,4,FALSE)/(1+#REF!),2),VLOOKUP(D125,#REF!,4,FALSE)),"outro"))</f>
        <v>#REF!</v>
      </c>
      <c r="J125" s="24" t="e">
        <f>ROUND(H125*I125,2)</f>
        <v>#REF!</v>
      </c>
    </row>
    <row r="126" spans="1:10">
      <c r="A126" s="320"/>
      <c r="B126" s="13" t="s">
        <v>385</v>
      </c>
      <c r="C126" s="328" t="s">
        <v>382</v>
      </c>
      <c r="D126" s="22">
        <v>88264</v>
      </c>
      <c r="E126" s="21" t="e">
        <f>IF(B126="I",IF(C126="LABOR",VLOOKUP(D126,#REF!,2,FALSE),IF(C126="SINAPI",VLOOKUP(D126,#REF!,2,FALSE),IF(C126="COTAÇÃO",VLOOKUP(D126,#REF!,2,FALSE)))),IF(C126="LABOR",VLOOKUP(D126,#REF!,5,FALSE),IF(C126="SINAPI",VLOOKUP(D126,#REF!,2,FALSE),"outro")))</f>
        <v>#REF!</v>
      </c>
      <c r="F126" s="328" t="s">
        <v>10</v>
      </c>
      <c r="G126" s="22" t="e">
        <f>IF(B126="I",IF(C126="LABOR",VLOOKUP(D126,#REF!,3,FALSE),IF(C126="SINAPI",VLOOKUP(D126,#REF!,3,FALSE),IF(C126="COTAÇÃO",VLOOKUP(D126,#REF!,3,FALSE)))),IF(C126="LABOR",VLOOKUP(D126,#REF!,6,FALSE),IF(C126="SINAPI",VLOOKUP(D126,#REF!,3,FALSE),"outro")))</f>
        <v>#REF!</v>
      </c>
      <c r="H126" s="23">
        <v>1.1244000000000001</v>
      </c>
      <c r="I126" s="24" t="e">
        <f>IF(B126="I",IF(F126="MO",IF(C126="LABOR",ROUND(VLOOKUP(D126,#REF!,4,FALSE)/(1+#REF!),2),IF(C126="SINAPI",ROUND(VLOOKUP(D126,#REF!,5,FALSE)/(1+#REF!),2),"outro")),IF(C126="LABOR",VLOOKUP(D126,#REF!,4,FALSE),IF(C126="SINAPI",VLOOKUP(D126,#REF!,5,FALSE),IF(C126="COTAÇÃO",VLOOKUP(D126,#REF!,14,FALSE))))),IF(C126="SINAPI",IF(F126="MO",ROUND(VLOOKUP(D126,#REF!,4,FALSE)/(1+#REF!),2),VLOOKUP(D126,#REF!,4,FALSE)),"outro"))</f>
        <v>#REF!</v>
      </c>
      <c r="J126" s="24" t="e">
        <f t="shared" ref="J126:J189" si="5">ROUND(H126*I126,2)</f>
        <v>#REF!</v>
      </c>
    </row>
    <row r="127" spans="1:10">
      <c r="A127" s="320"/>
      <c r="B127" s="13" t="s">
        <v>385</v>
      </c>
      <c r="C127" s="328" t="s">
        <v>382</v>
      </c>
      <c r="D127" s="22">
        <v>88267</v>
      </c>
      <c r="E127" s="21" t="e">
        <f>IF(B127="I",IF(C127="LABOR",VLOOKUP(D127,#REF!,2,FALSE),IF(C127="SINAPI",VLOOKUP(D127,#REF!,2,FALSE),IF(C127="COTAÇÃO",VLOOKUP(D127,#REF!,2,FALSE)))),IF(C127="LABOR",VLOOKUP(D127,#REF!,5,FALSE),IF(C127="SINAPI",VLOOKUP(D127,#REF!,2,FALSE),"outro")))</f>
        <v>#REF!</v>
      </c>
      <c r="F127" s="328" t="s">
        <v>10</v>
      </c>
      <c r="G127" s="22" t="e">
        <f>IF(B127="I",IF(C127="LABOR",VLOOKUP(D127,#REF!,3,FALSE),IF(C127="SINAPI",VLOOKUP(D127,#REF!,3,FALSE),IF(C127="COTAÇÃO",VLOOKUP(D127,#REF!,3,FALSE)))),IF(C127="LABOR",VLOOKUP(D127,#REF!,6,FALSE),IF(C127="SINAPI",VLOOKUP(D127,#REF!,3,FALSE),"outro")))</f>
        <v>#REF!</v>
      </c>
      <c r="H127" s="23">
        <v>1.3093399999999999</v>
      </c>
      <c r="I127" s="24" t="e">
        <f>IF(B127="I",IF(F127="MO",IF(C127="LABOR",ROUND(VLOOKUP(D127,#REF!,4,FALSE)/(1+#REF!),2),IF(C127="SINAPI",ROUND(VLOOKUP(D127,#REF!,5,FALSE)/(1+#REF!),2),"outro")),IF(C127="LABOR",VLOOKUP(D127,#REF!,4,FALSE),IF(C127="SINAPI",VLOOKUP(D127,#REF!,5,FALSE),IF(C127="COTAÇÃO",VLOOKUP(D127,#REF!,14,FALSE))))),IF(C127="SINAPI",IF(F127="MO",ROUND(VLOOKUP(D127,#REF!,4,FALSE)/(1+#REF!),2),VLOOKUP(D127,#REF!,4,FALSE)),"outro"))</f>
        <v>#REF!</v>
      </c>
      <c r="J127" s="24" t="e">
        <f t="shared" si="5"/>
        <v>#REF!</v>
      </c>
    </row>
    <row r="128" spans="1:10">
      <c r="A128" s="320"/>
      <c r="B128" s="13" t="s">
        <v>385</v>
      </c>
      <c r="C128" s="328" t="s">
        <v>382</v>
      </c>
      <c r="D128" s="22">
        <v>88245</v>
      </c>
      <c r="E128" s="21" t="e">
        <f>IF(B128="I",IF(C128="LABOR",VLOOKUP(D128,#REF!,2,FALSE),IF(C128="SINAPI",VLOOKUP(D128,#REF!,2,FALSE),IF(C128="COTAÇÃO",VLOOKUP(D128,#REF!,2,FALSE)))),IF(C128="LABOR",VLOOKUP(D128,#REF!,5,FALSE),IF(C128="SINAPI",VLOOKUP(D128,#REF!,2,FALSE),"outro")))</f>
        <v>#REF!</v>
      </c>
      <c r="F128" s="328" t="s">
        <v>10</v>
      </c>
      <c r="G128" s="22" t="e">
        <f>IF(B128="I",IF(C128="LABOR",VLOOKUP(D128,#REF!,3,FALSE),IF(C128="SINAPI",VLOOKUP(D128,#REF!,3,FALSE),IF(C128="COTAÇÃO",VLOOKUP(D128,#REF!,3,FALSE)))),IF(C128="LABOR",VLOOKUP(D128,#REF!,6,FALSE),IF(C128="SINAPI",VLOOKUP(D128,#REF!,3,FALSE),"outro")))</f>
        <v>#REF!</v>
      </c>
      <c r="H128" s="23">
        <v>0.13719999999999999</v>
      </c>
      <c r="I128" s="24" t="e">
        <f>IF(B128="I",IF(F128="MO",IF(C128="LABOR",ROUND(VLOOKUP(D128,#REF!,4,FALSE)/(1+#REF!),2),IF(C128="SINAPI",ROUND(VLOOKUP(D128,#REF!,5,FALSE)/(1+#REF!),2),"outro")),IF(C128="LABOR",VLOOKUP(D128,#REF!,4,FALSE),IF(C128="SINAPI",VLOOKUP(D128,#REF!,5,FALSE),IF(C128="COTAÇÃO",VLOOKUP(D128,#REF!,14,FALSE))))),IF(C128="SINAPI",IF(F128="MO",ROUND(VLOOKUP(D128,#REF!,4,FALSE)/(1+#REF!),2),VLOOKUP(D128,#REF!,4,FALSE)),"outro"))</f>
        <v>#REF!</v>
      </c>
      <c r="J128" s="24" t="e">
        <f t="shared" si="5"/>
        <v>#REF!</v>
      </c>
    </row>
    <row r="129" spans="1:10">
      <c r="A129" s="320"/>
      <c r="B129" s="13" t="s">
        <v>385</v>
      </c>
      <c r="C129" s="328" t="s">
        <v>382</v>
      </c>
      <c r="D129" s="22">
        <v>88309</v>
      </c>
      <c r="E129" s="21" t="e">
        <f>IF(B129="I",IF(C129="LABOR",VLOOKUP(D129,#REF!,2,FALSE),IF(C129="SINAPI",VLOOKUP(D129,#REF!,2,FALSE),IF(C129="COTAÇÃO",VLOOKUP(D129,#REF!,2,FALSE)))),IF(C129="LABOR",VLOOKUP(D129,#REF!,5,FALSE),IF(C129="SINAPI",VLOOKUP(D129,#REF!,2,FALSE),"outro")))</f>
        <v>#REF!</v>
      </c>
      <c r="F129" s="328" t="s">
        <v>10</v>
      </c>
      <c r="G129" s="22" t="e">
        <f>IF(B129="I",IF(C129="LABOR",VLOOKUP(D129,#REF!,3,FALSE),IF(C129="SINAPI",VLOOKUP(D129,#REF!,3,FALSE),IF(C129="COTAÇÃO",VLOOKUP(D129,#REF!,3,FALSE)))),IF(C129="LABOR",VLOOKUP(D129,#REF!,6,FALSE),IF(C129="SINAPI",VLOOKUP(D129,#REF!,3,FALSE),"outro")))</f>
        <v>#REF!</v>
      </c>
      <c r="H129" s="23">
        <v>0.39792</v>
      </c>
      <c r="I129" s="24" t="e">
        <f>IF(B129="I",IF(F129="MO",IF(C129="LABOR",ROUND(VLOOKUP(D129,#REF!,4,FALSE)/(1+#REF!),2),IF(C129="SINAPI",ROUND(VLOOKUP(D129,#REF!,5,FALSE)/(1+#REF!),2),"outro")),IF(C129="LABOR",VLOOKUP(D129,#REF!,4,FALSE),IF(C129="SINAPI",VLOOKUP(D129,#REF!,5,FALSE),IF(C129="COTAÇÃO",VLOOKUP(D129,#REF!,14,FALSE))))),IF(C129="SINAPI",IF(F129="MO",ROUND(VLOOKUP(D129,#REF!,4,FALSE)/(1+#REF!),2),VLOOKUP(D129,#REF!,4,FALSE)),"outro"))</f>
        <v>#REF!</v>
      </c>
      <c r="J129" s="24" t="e">
        <f t="shared" si="5"/>
        <v>#REF!</v>
      </c>
    </row>
    <row r="130" spans="1:10">
      <c r="A130" s="320"/>
      <c r="B130" s="13" t="s">
        <v>385</v>
      </c>
      <c r="C130" s="328" t="s">
        <v>382</v>
      </c>
      <c r="D130" s="22">
        <v>88310</v>
      </c>
      <c r="E130" s="21" t="e">
        <f>IF(B130="I",IF(C130="LABOR",VLOOKUP(D130,#REF!,2,FALSE),IF(C130="SINAPI",VLOOKUP(D130,#REF!,2,FALSE),IF(C130="COTAÇÃO",VLOOKUP(D130,#REF!,2,FALSE)))),IF(C130="LABOR",VLOOKUP(D130,#REF!,5,FALSE),IF(C130="SINAPI",VLOOKUP(D130,#REF!,2,FALSE),"outro")))</f>
        <v>#REF!</v>
      </c>
      <c r="F130" s="328" t="s">
        <v>10</v>
      </c>
      <c r="G130" s="22" t="e">
        <f>IF(B130="I",IF(C130="LABOR",VLOOKUP(D130,#REF!,3,FALSE),IF(C130="SINAPI",VLOOKUP(D130,#REF!,3,FALSE),IF(C130="COTAÇÃO",VLOOKUP(D130,#REF!,3,FALSE)))),IF(C130="LABOR",VLOOKUP(D130,#REF!,6,FALSE),IF(C130="SINAPI",VLOOKUP(D130,#REF!,3,FALSE),"outro")))</f>
        <v>#REF!</v>
      </c>
      <c r="H130" s="23">
        <v>1.8655999999999999</v>
      </c>
      <c r="I130" s="24" t="e">
        <f>IF(B130="I",IF(F130="MO",IF(C130="LABOR",ROUND(VLOOKUP(D130,#REF!,4,FALSE)/(1+#REF!),2),IF(C130="SINAPI",ROUND(VLOOKUP(D130,#REF!,5,FALSE)/(1+#REF!),2),"outro")),IF(C130="LABOR",VLOOKUP(D130,#REF!,4,FALSE),IF(C130="SINAPI",VLOOKUP(D130,#REF!,5,FALSE),IF(C130="COTAÇÃO",VLOOKUP(D130,#REF!,14,FALSE))))),IF(C130="SINAPI",IF(F130="MO",ROUND(VLOOKUP(D130,#REF!,4,FALSE)/(1+#REF!),2),VLOOKUP(D130,#REF!,4,FALSE)),"outro"))</f>
        <v>#REF!</v>
      </c>
      <c r="J130" s="24" t="e">
        <f t="shared" si="5"/>
        <v>#REF!</v>
      </c>
    </row>
    <row r="131" spans="1:10">
      <c r="A131" s="320"/>
      <c r="B131" s="13" t="s">
        <v>385</v>
      </c>
      <c r="C131" s="328" t="s">
        <v>382</v>
      </c>
      <c r="D131" s="22">
        <v>88316</v>
      </c>
      <c r="E131" s="21" t="e">
        <f>IF(B131="I",IF(C131="LABOR",VLOOKUP(D131,#REF!,2,FALSE),IF(C131="SINAPI",VLOOKUP(D131,#REF!,2,FALSE),IF(C131="COTAÇÃO",VLOOKUP(D131,#REF!,2,FALSE)))),IF(C131="LABOR",VLOOKUP(D131,#REF!,5,FALSE),IF(C131="SINAPI",VLOOKUP(D131,#REF!,2,FALSE),"outro")))</f>
        <v>#REF!</v>
      </c>
      <c r="F131" s="328" t="s">
        <v>10</v>
      </c>
      <c r="G131" s="22" t="e">
        <f>IF(B131="I",IF(C131="LABOR",VLOOKUP(D131,#REF!,3,FALSE),IF(C131="SINAPI",VLOOKUP(D131,#REF!,3,FALSE),IF(C131="COTAÇÃO",VLOOKUP(D131,#REF!,3,FALSE)))),IF(C131="LABOR",VLOOKUP(D131,#REF!,6,FALSE),IF(C131="SINAPI",VLOOKUP(D131,#REF!,3,FALSE),"outro")))</f>
        <v>#REF!</v>
      </c>
      <c r="H131" s="23">
        <v>7.3805540000000001</v>
      </c>
      <c r="I131" s="24" t="e">
        <f>IF(B131="I",IF(F131="MO",IF(C131="LABOR",ROUND(VLOOKUP(D131,#REF!,4,FALSE)/(1+#REF!),2),IF(C131="SINAPI",ROUND(VLOOKUP(D131,#REF!,5,FALSE)/(1+#REF!),2),"outro")),IF(C131="LABOR",VLOOKUP(D131,#REF!,4,FALSE),IF(C131="SINAPI",VLOOKUP(D131,#REF!,5,FALSE),IF(C131="COTAÇÃO",VLOOKUP(D131,#REF!,14,FALSE))))),IF(C131="SINAPI",IF(F131="MO",ROUND(VLOOKUP(D131,#REF!,4,FALSE)/(1+#REF!),2),VLOOKUP(D131,#REF!,4,FALSE)),"outro"))</f>
        <v>#REF!</v>
      </c>
      <c r="J131" s="24" t="e">
        <f t="shared" si="5"/>
        <v>#REF!</v>
      </c>
    </row>
    <row r="132" spans="1:10">
      <c r="A132" s="320"/>
      <c r="B132" s="13" t="s">
        <v>385</v>
      </c>
      <c r="C132" s="328" t="s">
        <v>382</v>
      </c>
      <c r="D132" s="22">
        <v>88323</v>
      </c>
      <c r="E132" s="21" t="e">
        <f>IF(B132="I",IF(C132="LABOR",VLOOKUP(D132,#REF!,2,FALSE),IF(C132="SINAPI",VLOOKUP(D132,#REF!,2,FALSE),IF(C132="COTAÇÃO",VLOOKUP(D132,#REF!,2,FALSE)))),IF(C132="LABOR",VLOOKUP(D132,#REF!,5,FALSE),IF(C132="SINAPI",VLOOKUP(D132,#REF!,2,FALSE),"outro")))</f>
        <v>#REF!</v>
      </c>
      <c r="F132" s="328" t="s">
        <v>10</v>
      </c>
      <c r="G132" s="22" t="e">
        <f>IF(B132="I",IF(C132="LABOR",VLOOKUP(D132,#REF!,3,FALSE),IF(C132="SINAPI",VLOOKUP(D132,#REF!,3,FALSE),IF(C132="COTAÇÃO",VLOOKUP(D132,#REF!,3,FALSE)))),IF(C132="LABOR",VLOOKUP(D132,#REF!,6,FALSE),IF(C132="SINAPI",VLOOKUP(D132,#REF!,3,FALSE),"outro")))</f>
        <v>#REF!</v>
      </c>
      <c r="H132" s="23">
        <v>0.31784000000000001</v>
      </c>
      <c r="I132" s="24" t="e">
        <f>IF(B132="I",IF(F132="MO",IF(C132="LABOR",ROUND(VLOOKUP(D132,#REF!,4,FALSE)/(1+#REF!),2),IF(C132="SINAPI",ROUND(VLOOKUP(D132,#REF!,5,FALSE)/(1+#REF!),2),"outro")),IF(C132="LABOR",VLOOKUP(D132,#REF!,4,FALSE),IF(C132="SINAPI",VLOOKUP(D132,#REF!,5,FALSE),IF(C132="COTAÇÃO",VLOOKUP(D132,#REF!,14,FALSE))))),IF(C132="SINAPI",IF(F132="MO",ROUND(VLOOKUP(D132,#REF!,4,FALSE)/(1+#REF!),2),VLOOKUP(D132,#REF!,4,FALSE)),"outro"))</f>
        <v>#REF!</v>
      </c>
      <c r="J132" s="24" t="e">
        <f t="shared" si="5"/>
        <v>#REF!</v>
      </c>
    </row>
    <row r="133" spans="1:10">
      <c r="A133" s="320"/>
      <c r="B133" s="13" t="s">
        <v>386</v>
      </c>
      <c r="C133" s="328" t="s">
        <v>73</v>
      </c>
      <c r="D133" s="22">
        <v>20503</v>
      </c>
      <c r="E133" s="21" t="e">
        <f>IF(B133="I",IF(C133="LABOR",VLOOKUP(D133,#REF!,2,FALSE),IF(C133="SINAPI",VLOOKUP(D133,#REF!,2,FALSE),IF(C133="COTAÇÃO",VLOOKUP(D133,#REF!,2,FALSE)))),IF(C133="LABOR",VLOOKUP(D133,#REF!,5,FALSE),IF(C133="SINAPI",VLOOKUP(D133,#REF!,2,FALSE),"outro")))</f>
        <v>#REF!</v>
      </c>
      <c r="F133" s="328" t="s">
        <v>12</v>
      </c>
      <c r="G133" s="22" t="e">
        <f>IF(B133="I",IF(C133="LABOR",VLOOKUP(D133,#REF!,3,FALSE),IF(C133="SINAPI",VLOOKUP(D133,#REF!,3,FALSE),IF(C133="COTAÇÃO",VLOOKUP(D133,#REF!,3,FALSE)))),IF(C133="LABOR",VLOOKUP(D133,#REF!,6,FALSE),IF(C133="SINAPI",VLOOKUP(D133,#REF!,3,FALSE),"outro")))</f>
        <v>#REF!</v>
      </c>
      <c r="H133" s="23">
        <v>4.8250000000000001E-2</v>
      </c>
      <c r="I133" s="24" t="e">
        <f>IF(B133="I",IF(F133="MO",IF(C133="LABOR",ROUND(VLOOKUP(D133,#REF!,4,FALSE)/(1+#REF!),2),IF(C133="SINAPI",ROUND(VLOOKUP(D133,#REF!,5,FALSE)/(1+#REF!),2),"outro")),IF(C133="LABOR",VLOOKUP(D133,#REF!,4,FALSE),IF(C133="SINAPI",VLOOKUP(D133,#REF!,5,FALSE),IF(C133="COTAÇÃO",VLOOKUP(D133,#REF!,14,FALSE))))),IF(C133="SINAPI",IF(F133="MO",ROUND(VLOOKUP(D133,#REF!,4,FALSE)/(1+#REF!),2),VLOOKUP(D133,#REF!,4,FALSE)),"outro"))</f>
        <v>#REF!</v>
      </c>
      <c r="J133" s="24" t="e">
        <f t="shared" si="5"/>
        <v>#REF!</v>
      </c>
    </row>
    <row r="134" spans="1:10">
      <c r="A134" s="320"/>
      <c r="B134" s="13" t="s">
        <v>386</v>
      </c>
      <c r="C134" s="328" t="s">
        <v>382</v>
      </c>
      <c r="D134" s="22">
        <v>11161</v>
      </c>
      <c r="E134" s="21" t="e">
        <f>IF(B134="I",IF(C134="LABOR",VLOOKUP(D134,#REF!,2,FALSE),IF(C134="SINAPI",VLOOKUP(D134,#REF!,2,FALSE),IF(C134="COTAÇÃO",VLOOKUP(D134,#REF!,2,FALSE)))),IF(C134="LABOR",VLOOKUP(D134,#REF!,5,FALSE),IF(C134="SINAPI",VLOOKUP(D134,#REF!,2,FALSE),"outro")))</f>
        <v>#REF!</v>
      </c>
      <c r="F134" s="328" t="s">
        <v>12</v>
      </c>
      <c r="G134" s="22" t="e">
        <f>IF(B134="I",IF(C134="LABOR",VLOOKUP(D134,#REF!,3,FALSE),IF(C134="SINAPI",VLOOKUP(D134,#REF!,3,FALSE),IF(C134="COTAÇÃO",VLOOKUP(D134,#REF!,3,FALSE)))),IF(C134="LABOR",VLOOKUP(D134,#REF!,6,FALSE),IF(C134="SINAPI",VLOOKUP(D134,#REF!,3,FALSE),"outro")))</f>
        <v>#REF!</v>
      </c>
      <c r="H134" s="23">
        <v>1.695076</v>
      </c>
      <c r="I134" s="24" t="e">
        <f>IF(B134="I",IF(F134="MO",IF(C134="LABOR",ROUND(VLOOKUP(D134,#REF!,4,FALSE)/(1+#REF!),2),IF(C134="SINAPI",ROUND(VLOOKUP(D134,#REF!,5,FALSE)/(1+#REF!),2),"outro")),IF(C134="LABOR",VLOOKUP(D134,#REF!,4,FALSE),IF(C134="SINAPI",VLOOKUP(D134,#REF!,5,FALSE),IF(C134="COTAÇÃO",VLOOKUP(D134,#REF!,14,FALSE))))),IF(C134="SINAPI",IF(F134="MO",ROUND(VLOOKUP(D134,#REF!,4,FALSE)/(1+#REF!),2),VLOOKUP(D134,#REF!,4,FALSE)),"outro"))</f>
        <v>#REF!</v>
      </c>
      <c r="J134" s="24" t="e">
        <f t="shared" si="5"/>
        <v>#REF!</v>
      </c>
    </row>
    <row r="135" spans="1:10">
      <c r="A135" s="320"/>
      <c r="B135" s="13" t="s">
        <v>386</v>
      </c>
      <c r="C135" s="328" t="s">
        <v>382</v>
      </c>
      <c r="D135" s="22">
        <v>13284</v>
      </c>
      <c r="E135" s="21" t="e">
        <f>IF(B135="I",IF(C135="LABOR",VLOOKUP(D135,#REF!,2,FALSE),IF(C135="SINAPI",VLOOKUP(D135,#REF!,2,FALSE),IF(C135="COTAÇÃO",VLOOKUP(D135,#REF!,2,FALSE)))),IF(C135="LABOR",VLOOKUP(D135,#REF!,5,FALSE),IF(C135="SINAPI",VLOOKUP(D135,#REF!,2,FALSE),"outro")))</f>
        <v>#REF!</v>
      </c>
      <c r="F135" s="328" t="s">
        <v>12</v>
      </c>
      <c r="G135" s="22" t="e">
        <f>IF(B135="I",IF(C135="LABOR",VLOOKUP(D135,#REF!,3,FALSE),IF(C135="SINAPI",VLOOKUP(D135,#REF!,3,FALSE),IF(C135="COTAÇÃO",VLOOKUP(D135,#REF!,3,FALSE)))),IF(C135="LABOR",VLOOKUP(D135,#REF!,6,FALSE),IF(C135="SINAPI",VLOOKUP(D135,#REF!,3,FALSE),"outro")))</f>
        <v>#REF!</v>
      </c>
      <c r="H135" s="23">
        <v>8.5353449999999995</v>
      </c>
      <c r="I135" s="24" t="e">
        <f>IF(B135="I",IF(F135="MO",IF(C135="LABOR",ROUND(VLOOKUP(D135,#REF!,4,FALSE)/(1+#REF!),2),IF(C135="SINAPI",ROUND(VLOOKUP(D135,#REF!,5,FALSE)/(1+#REF!),2),"outro")),IF(C135="LABOR",VLOOKUP(D135,#REF!,4,FALSE),IF(C135="SINAPI",VLOOKUP(D135,#REF!,5,FALSE),IF(C135="COTAÇÃO",VLOOKUP(D135,#REF!,14,FALSE))))),IF(C135="SINAPI",IF(F135="MO",ROUND(VLOOKUP(D135,#REF!,4,FALSE)/(1+#REF!),2),VLOOKUP(D135,#REF!,4,FALSE)),"outro"))</f>
        <v>#REF!</v>
      </c>
      <c r="J135" s="24" t="e">
        <f t="shared" si="5"/>
        <v>#REF!</v>
      </c>
    </row>
    <row r="136" spans="1:10">
      <c r="A136" s="320"/>
      <c r="B136" s="13" t="s">
        <v>386</v>
      </c>
      <c r="C136" s="328" t="s">
        <v>382</v>
      </c>
      <c r="D136" s="22">
        <v>4721</v>
      </c>
      <c r="E136" s="21" t="e">
        <f>IF(B136="I",IF(C136="LABOR",VLOOKUP(D136,#REF!,2,FALSE),IF(C136="SINAPI",VLOOKUP(D136,#REF!,2,FALSE),IF(C136="COTAÇÃO",VLOOKUP(D136,#REF!,2,FALSE)))),IF(C136="LABOR",VLOOKUP(D136,#REF!,5,FALSE),IF(C136="SINAPI",VLOOKUP(D136,#REF!,2,FALSE),"outro")))</f>
        <v>#REF!</v>
      </c>
      <c r="F136" s="328" t="s">
        <v>12</v>
      </c>
      <c r="G136" s="22" t="e">
        <f>IF(B136="I",IF(C136="LABOR",VLOOKUP(D136,#REF!,3,FALSE),IF(C136="SINAPI",VLOOKUP(D136,#REF!,3,FALSE),IF(C136="COTAÇÃO",VLOOKUP(D136,#REF!,3,FALSE)))),IF(C136="LABOR",VLOOKUP(D136,#REF!,6,FALSE),IF(C136="SINAPI",VLOOKUP(D136,#REF!,3,FALSE),"outro")))</f>
        <v>#REF!</v>
      </c>
      <c r="H136" s="23">
        <v>1.3619999999999999E-3</v>
      </c>
      <c r="I136" s="24" t="e">
        <f>IF(B136="I",IF(F136="MO",IF(C136="LABOR",ROUND(VLOOKUP(D136,#REF!,4,FALSE)/(1+#REF!),2),IF(C136="SINAPI",ROUND(VLOOKUP(D136,#REF!,5,FALSE)/(1+#REF!),2),"outro")),IF(C136="LABOR",VLOOKUP(D136,#REF!,4,FALSE),IF(C136="SINAPI",VLOOKUP(D136,#REF!,5,FALSE),IF(C136="COTAÇÃO",VLOOKUP(D136,#REF!,14,FALSE))))),IF(C136="SINAPI",IF(F136="MO",ROUND(VLOOKUP(D136,#REF!,4,FALSE)/(1+#REF!),2),VLOOKUP(D136,#REF!,4,FALSE)),"outro"))</f>
        <v>#REF!</v>
      </c>
      <c r="J136" s="24" t="e">
        <f t="shared" si="5"/>
        <v>#REF!</v>
      </c>
    </row>
    <row r="137" spans="1:10">
      <c r="A137" s="320"/>
      <c r="B137" s="13" t="s">
        <v>386</v>
      </c>
      <c r="C137" s="328" t="s">
        <v>382</v>
      </c>
      <c r="D137" s="22">
        <v>4718</v>
      </c>
      <c r="E137" s="21" t="e">
        <f>IF(B137="I",IF(C137="LABOR",VLOOKUP(D137,#REF!,2,FALSE),IF(C137="SINAPI",VLOOKUP(D137,#REF!,2,FALSE),IF(C137="COTAÇÃO",VLOOKUP(D137,#REF!,2,FALSE)))),IF(C137="LABOR",VLOOKUP(D137,#REF!,5,FALSE),IF(C137="SINAPI",VLOOKUP(D137,#REF!,2,FALSE),"outro")))</f>
        <v>#REF!</v>
      </c>
      <c r="F137" s="328" t="s">
        <v>12</v>
      </c>
      <c r="G137" s="22" t="e">
        <f>IF(B137="I",IF(C137="LABOR",VLOOKUP(D137,#REF!,3,FALSE),IF(C137="SINAPI",VLOOKUP(D137,#REF!,3,FALSE),IF(C137="COTAÇÃO",VLOOKUP(D137,#REF!,3,FALSE)))),IF(C137="LABOR",VLOOKUP(D137,#REF!,6,FALSE),IF(C137="SINAPI",VLOOKUP(D137,#REF!,3,FALSE),"outro")))</f>
        <v>#REF!</v>
      </c>
      <c r="H137" s="23">
        <v>3.186E-3</v>
      </c>
      <c r="I137" s="24" t="e">
        <f>IF(B137="I",IF(F137="MO",IF(C137="LABOR",ROUND(VLOOKUP(D137,#REF!,4,FALSE)/(1+#REF!),2),IF(C137="SINAPI",ROUND(VLOOKUP(D137,#REF!,5,FALSE)/(1+#REF!),2),"outro")),IF(C137="LABOR",VLOOKUP(D137,#REF!,4,FALSE),IF(C137="SINAPI",VLOOKUP(D137,#REF!,5,FALSE),IF(C137="COTAÇÃO",VLOOKUP(D137,#REF!,14,FALSE))))),IF(C137="SINAPI",IF(F137="MO",ROUND(VLOOKUP(D137,#REF!,4,FALSE)/(1+#REF!),2),VLOOKUP(D137,#REF!,4,FALSE)),"outro"))</f>
        <v>#REF!</v>
      </c>
      <c r="J137" s="24" t="e">
        <f t="shared" si="5"/>
        <v>#REF!</v>
      </c>
    </row>
    <row r="138" spans="1:10">
      <c r="A138" s="320"/>
      <c r="B138" s="13" t="s">
        <v>386</v>
      </c>
      <c r="C138" s="328" t="s">
        <v>73</v>
      </c>
      <c r="D138" s="22">
        <v>20519</v>
      </c>
      <c r="E138" s="21" t="e">
        <f>IF(B138="I",IF(C138="LABOR",VLOOKUP(D138,#REF!,2,FALSE),IF(C138="SINAPI",VLOOKUP(D138,#REF!,2,FALSE),IF(C138="COTAÇÃO",VLOOKUP(D138,#REF!,2,FALSE)))),IF(C138="LABOR",VLOOKUP(D138,#REF!,5,FALSE),IF(C138="SINAPI",VLOOKUP(D138,#REF!,2,FALSE),"outro")))</f>
        <v>#REF!</v>
      </c>
      <c r="F138" s="328" t="s">
        <v>12</v>
      </c>
      <c r="G138" s="22" t="e">
        <f>IF(B138="I",IF(C138="LABOR",VLOOKUP(D138,#REF!,3,FALSE),IF(C138="SINAPI",VLOOKUP(D138,#REF!,3,FALSE),IF(C138="COTAÇÃO",VLOOKUP(D138,#REF!,3,FALSE)))),IF(C138="LABOR",VLOOKUP(D138,#REF!,6,FALSE),IF(C138="SINAPI",VLOOKUP(D138,#REF!,3,FALSE),"outro")))</f>
        <v>#REF!</v>
      </c>
      <c r="H138" s="23">
        <v>0.06</v>
      </c>
      <c r="I138" s="24" t="e">
        <f>IF(B138="I",IF(F138="MO",IF(C138="LABOR",ROUND(VLOOKUP(D138,#REF!,4,FALSE)/(1+#REF!),2),IF(C138="SINAPI",ROUND(VLOOKUP(D138,#REF!,5,FALSE)/(1+#REF!),2),"outro")),IF(C138="LABOR",VLOOKUP(D138,#REF!,4,FALSE),IF(C138="SINAPI",VLOOKUP(D138,#REF!,5,FALSE),IF(C138="COTAÇÃO",VLOOKUP(D138,#REF!,14,FALSE))))),IF(C138="SINAPI",IF(F138="MO",ROUND(VLOOKUP(D138,#REF!,4,FALSE)/(1+#REF!),2),VLOOKUP(D138,#REF!,4,FALSE)),"outro"))</f>
        <v>#REF!</v>
      </c>
      <c r="J138" s="24" t="e">
        <f t="shared" si="5"/>
        <v>#REF!</v>
      </c>
    </row>
    <row r="139" spans="1:10" ht="30">
      <c r="A139" s="320"/>
      <c r="B139" s="13" t="s">
        <v>386</v>
      </c>
      <c r="C139" s="328" t="s">
        <v>382</v>
      </c>
      <c r="D139" s="22">
        <v>4492</v>
      </c>
      <c r="E139" s="14" t="e">
        <f>IF(B139="I",IF(C139="LABOR",VLOOKUP(D139,#REF!,2,FALSE),IF(C139="SINAPI",VLOOKUP(D139,#REF!,2,FALSE),IF(C139="COTAÇÃO",VLOOKUP(D139,#REF!,2,FALSE)))),IF(C139="LABOR",VLOOKUP(D139,#REF!,5,FALSE),IF(C139="SINAPI",VLOOKUP(D139,#REF!,2,FALSE),"outro")))</f>
        <v>#REF!</v>
      </c>
      <c r="F139" s="328" t="s">
        <v>12</v>
      </c>
      <c r="G139" s="22" t="e">
        <f>IF(B139="I",IF(C139="LABOR",VLOOKUP(D139,#REF!,3,FALSE),IF(C139="SINAPI",VLOOKUP(D139,#REF!,3,FALSE),IF(C139="COTAÇÃO",VLOOKUP(D139,#REF!,3,FALSE)))),IF(C139="LABOR",VLOOKUP(D139,#REF!,6,FALSE),IF(C139="SINAPI",VLOOKUP(D139,#REF!,3,FALSE),"outro")))</f>
        <v>#REF!</v>
      </c>
      <c r="H139" s="23">
        <v>6.59</v>
      </c>
      <c r="I139" s="24" t="e">
        <f>IF(B139="I",IF(F139="MO",IF(C139="LABOR",ROUND(VLOOKUP(D139,#REF!,4,FALSE)/(1+#REF!),2),IF(C139="SINAPI",ROUND(VLOOKUP(D139,#REF!,5,FALSE)/(1+#REF!),2),"outro")),IF(C139="LABOR",VLOOKUP(D139,#REF!,4,FALSE),IF(C139="SINAPI",VLOOKUP(D139,#REF!,5,FALSE),IF(C139="COTAÇÃO",VLOOKUP(D139,#REF!,14,FALSE))))),IF(C139="SINAPI",IF(F139="MO",ROUND(VLOOKUP(D139,#REF!,4,FALSE)/(1+#REF!),2),VLOOKUP(D139,#REF!,4,FALSE)),"outro"))</f>
        <v>#REF!</v>
      </c>
      <c r="J139" s="24" t="e">
        <f t="shared" si="5"/>
        <v>#REF!</v>
      </c>
    </row>
    <row r="140" spans="1:10" ht="30">
      <c r="A140" s="320"/>
      <c r="B140" s="13" t="s">
        <v>386</v>
      </c>
      <c r="C140" s="328" t="s">
        <v>382</v>
      </c>
      <c r="D140" s="22">
        <v>4506</v>
      </c>
      <c r="E140" s="14" t="e">
        <f>IF(B140="I",IF(C140="LABOR",VLOOKUP(D140,#REF!,2,FALSE),IF(C140="SINAPI",VLOOKUP(D140,#REF!,2,FALSE),IF(C140="COTAÇÃO",VLOOKUP(D140,#REF!,2,FALSE)))),IF(C140="LABOR",VLOOKUP(D140,#REF!,5,FALSE),IF(C140="SINAPI",VLOOKUP(D140,#REF!,2,FALSE),"outro")))</f>
        <v>#REF!</v>
      </c>
      <c r="F140" s="328" t="s">
        <v>12</v>
      </c>
      <c r="G140" s="22" t="e">
        <f>IF(B140="I",IF(C140="LABOR",VLOOKUP(D140,#REF!,3,FALSE),IF(C140="SINAPI",VLOOKUP(D140,#REF!,3,FALSE),IF(C140="COTAÇÃO",VLOOKUP(D140,#REF!,3,FALSE)))),IF(C140="LABOR",VLOOKUP(D140,#REF!,6,FALSE),IF(C140="SINAPI",VLOOKUP(D140,#REF!,3,FALSE),"outro")))</f>
        <v>#REF!</v>
      </c>
      <c r="H140" s="23">
        <v>4.8999999999999998E-3</v>
      </c>
      <c r="I140" s="24" t="e">
        <f>IF(B140="I",IF(F140="MO",IF(C140="LABOR",ROUND(VLOOKUP(D140,#REF!,4,FALSE)/(1+#REF!),2),IF(C140="SINAPI",ROUND(VLOOKUP(D140,#REF!,5,FALSE)/(1+#REF!),2),"outro")),IF(C140="LABOR",VLOOKUP(D140,#REF!,4,FALSE),IF(C140="SINAPI",VLOOKUP(D140,#REF!,5,FALSE),IF(C140="COTAÇÃO",VLOOKUP(D140,#REF!,14,FALSE))))),IF(C140="SINAPI",IF(F140="MO",ROUND(VLOOKUP(D140,#REF!,4,FALSE)/(1+#REF!),2),VLOOKUP(D140,#REF!,4,FALSE)),"outro"))</f>
        <v>#REF!</v>
      </c>
      <c r="J140" s="24" t="e">
        <f t="shared" si="5"/>
        <v>#REF!</v>
      </c>
    </row>
    <row r="141" spans="1:10">
      <c r="A141" s="320"/>
      <c r="B141" s="13" t="s">
        <v>386</v>
      </c>
      <c r="C141" s="328" t="s">
        <v>73</v>
      </c>
      <c r="D141" s="22">
        <v>21032</v>
      </c>
      <c r="E141" s="21" t="e">
        <f>IF(B141="I",IF(C141="LABOR",VLOOKUP(D141,#REF!,2,FALSE),IF(C141="SINAPI",VLOOKUP(D141,#REF!,2,FALSE),IF(C141="COTAÇÃO",VLOOKUP(D141,#REF!,2,FALSE)))),IF(C141="LABOR",VLOOKUP(D141,#REF!,5,FALSE),IF(C141="SINAPI",VLOOKUP(D141,#REF!,2,FALSE),"outro")))</f>
        <v>#REF!</v>
      </c>
      <c r="F141" s="328" t="s">
        <v>12</v>
      </c>
      <c r="G141" s="22" t="e">
        <f>IF(B141="I",IF(C141="LABOR",VLOOKUP(D141,#REF!,3,FALSE),IF(C141="SINAPI",VLOOKUP(D141,#REF!,3,FALSE),IF(C141="COTAÇÃO",VLOOKUP(D141,#REF!,3,FALSE)))),IF(C141="LABOR",VLOOKUP(D141,#REF!,6,FALSE),IF(C141="SINAPI",VLOOKUP(D141,#REF!,3,FALSE),"outro")))</f>
        <v>#REF!</v>
      </c>
      <c r="H141" s="23">
        <v>3</v>
      </c>
      <c r="I141" s="24" t="e">
        <f>IF(B141="I",IF(F141="MO",IF(C141="LABOR",ROUND(VLOOKUP(D141,#REF!,4,FALSE)/(1+#REF!),2),IF(C141="SINAPI",ROUND(VLOOKUP(D141,#REF!,5,FALSE)/(1+#REF!),2),"outro")),IF(C141="LABOR",VLOOKUP(D141,#REF!,4,FALSE),IF(C141="SINAPI",VLOOKUP(D141,#REF!,5,FALSE),IF(C141="COTAÇÃO",VLOOKUP(D141,#REF!,14,FALSE))))),IF(C141="SINAPI",IF(F141="MO",ROUND(VLOOKUP(D141,#REF!,4,FALSE)/(1+#REF!),2),VLOOKUP(D141,#REF!,4,FALSE)),"outro"))</f>
        <v>#REF!</v>
      </c>
      <c r="J141" s="24" t="e">
        <f t="shared" si="5"/>
        <v>#REF!</v>
      </c>
    </row>
    <row r="142" spans="1:10">
      <c r="A142" s="320"/>
      <c r="B142" s="13" t="s">
        <v>386</v>
      </c>
      <c r="C142" s="328" t="s">
        <v>382</v>
      </c>
      <c r="D142" s="22">
        <v>3992</v>
      </c>
      <c r="E142" s="21" t="e">
        <f>IF(B142="I",IF(C142="LABOR",VLOOKUP(D142,#REF!,2,FALSE),IF(C142="SINAPI",VLOOKUP(D142,#REF!,2,FALSE),IF(C142="COTAÇÃO",VLOOKUP(D142,#REF!,2,FALSE)))),IF(C142="LABOR",VLOOKUP(D142,#REF!,5,FALSE),IF(C142="SINAPI",VLOOKUP(D142,#REF!,2,FALSE),"outro")))</f>
        <v>#REF!</v>
      </c>
      <c r="F142" s="328" t="s">
        <v>12</v>
      </c>
      <c r="G142" s="22" t="e">
        <f>IF(B142="I",IF(C142="LABOR",VLOOKUP(D142,#REF!,3,FALSE),IF(C142="SINAPI",VLOOKUP(D142,#REF!,3,FALSE),IF(C142="COTAÇÃO",VLOOKUP(D142,#REF!,3,FALSE)))),IF(C142="LABOR",VLOOKUP(D142,#REF!,6,FALSE),IF(C142="SINAPI",VLOOKUP(D142,#REF!,3,FALSE),"outro")))</f>
        <v>#REF!</v>
      </c>
      <c r="H142" s="23">
        <v>9.7999999999999997E-3</v>
      </c>
      <c r="I142" s="24" t="e">
        <f>IF(B142="I",IF(F142="MO",IF(C142="LABOR",ROUND(VLOOKUP(D142,#REF!,4,FALSE)/(1+#REF!),2),IF(C142="SINAPI",ROUND(VLOOKUP(D142,#REF!,5,FALSE)/(1+#REF!),2),"outro")),IF(C142="LABOR",VLOOKUP(D142,#REF!,4,FALSE),IF(C142="SINAPI",VLOOKUP(D142,#REF!,5,FALSE),IF(C142="COTAÇÃO",VLOOKUP(D142,#REF!,14,FALSE))))),IF(C142="SINAPI",IF(F142="MO",ROUND(VLOOKUP(D142,#REF!,4,FALSE)/(1+#REF!),2),VLOOKUP(D142,#REF!,4,FALSE)),"outro"))</f>
        <v>#REF!</v>
      </c>
      <c r="J142" s="24" t="e">
        <f t="shared" si="5"/>
        <v>#REF!</v>
      </c>
    </row>
    <row r="143" spans="1:10">
      <c r="A143" s="320"/>
      <c r="B143" s="13" t="s">
        <v>386</v>
      </c>
      <c r="C143" s="328" t="s">
        <v>73</v>
      </c>
      <c r="D143" s="22">
        <v>22586</v>
      </c>
      <c r="E143" s="21" t="e">
        <f>IF(B143="I",IF(C143="LABOR",VLOOKUP(D143,#REF!,2,FALSE),IF(C143="SINAPI",VLOOKUP(D143,#REF!,2,FALSE),IF(C143="COTAÇÃO",VLOOKUP(D143,#REF!,2,FALSE)))),IF(C143="LABOR",VLOOKUP(D143,#REF!,5,FALSE),IF(C143="SINAPI",VLOOKUP(D143,#REF!,2,FALSE),"outro")))</f>
        <v>#REF!</v>
      </c>
      <c r="F143" s="328" t="s">
        <v>12</v>
      </c>
      <c r="G143" s="22" t="e">
        <f>IF(B143="I",IF(C143="LABOR",VLOOKUP(D143,#REF!,3,FALSE),IF(C143="SINAPI",VLOOKUP(D143,#REF!,3,FALSE),IF(C143="COTAÇÃO",VLOOKUP(D143,#REF!,3,FALSE)))),IF(C143="LABOR",VLOOKUP(D143,#REF!,6,FALSE),IF(C143="SINAPI",VLOOKUP(D143,#REF!,3,FALSE),"outro")))</f>
        <v>#REF!</v>
      </c>
      <c r="H143" s="23">
        <v>0.27500000000000002</v>
      </c>
      <c r="I143" s="24" t="e">
        <f>IF(B143="I",IF(F143="MO",IF(C143="LABOR",ROUND(VLOOKUP(D143,#REF!,4,FALSE)/(1+#REF!),2),IF(C143="SINAPI",ROUND(VLOOKUP(D143,#REF!,5,FALSE)/(1+#REF!),2),"outro")),IF(C143="LABOR",VLOOKUP(D143,#REF!,4,FALSE),IF(C143="SINAPI",VLOOKUP(D143,#REF!,5,FALSE),IF(C143="COTAÇÃO",VLOOKUP(D143,#REF!,14,FALSE))))),IF(C143="SINAPI",IF(F143="MO",ROUND(VLOOKUP(D143,#REF!,4,FALSE)/(1+#REF!),2),VLOOKUP(D143,#REF!,4,FALSE)),"outro"))</f>
        <v>#REF!</v>
      </c>
      <c r="J143" s="24" t="e">
        <f t="shared" si="5"/>
        <v>#REF!</v>
      </c>
    </row>
    <row r="144" spans="1:10">
      <c r="A144" s="320"/>
      <c r="B144" s="13" t="s">
        <v>386</v>
      </c>
      <c r="C144" s="328" t="s">
        <v>382</v>
      </c>
      <c r="D144" s="22">
        <v>33</v>
      </c>
      <c r="E144" s="21" t="e">
        <f>IF(B144="I",IF(C144="LABOR",VLOOKUP(D144,#REF!,2,FALSE),IF(C144="SINAPI",VLOOKUP(D144,#REF!,2,FALSE),IF(C144="COTAÇÃO",VLOOKUP(D144,#REF!,2,FALSE)))),IF(C144="LABOR",VLOOKUP(D144,#REF!,5,FALSE),IF(C144="SINAPI",VLOOKUP(D144,#REF!,2,FALSE),"outro")))</f>
        <v>#REF!</v>
      </c>
      <c r="F144" s="328" t="s">
        <v>12</v>
      </c>
      <c r="G144" s="22" t="e">
        <f>IF(B144="I",IF(C144="LABOR",VLOOKUP(D144,#REF!,3,FALSE),IF(C144="SINAPI",VLOOKUP(D144,#REF!,3,FALSE),IF(C144="COTAÇÃO",VLOOKUP(D144,#REF!,3,FALSE)))),IF(C144="LABOR",VLOOKUP(D144,#REF!,6,FALSE),IF(C144="SINAPI",VLOOKUP(D144,#REF!,3,FALSE),"outro")))</f>
        <v>#REF!</v>
      </c>
      <c r="H144" s="23">
        <v>0.13805799999999999</v>
      </c>
      <c r="I144" s="24" t="e">
        <f>IF(B144="I",IF(F144="MO",IF(C144="LABOR",ROUND(VLOOKUP(D144,#REF!,4,FALSE)/(1+#REF!),2),IF(C144="SINAPI",ROUND(VLOOKUP(D144,#REF!,5,FALSE)/(1+#REF!),2),"outro")),IF(C144="LABOR",VLOOKUP(D144,#REF!,4,FALSE),IF(C144="SINAPI",VLOOKUP(D144,#REF!,5,FALSE),IF(C144="COTAÇÃO",VLOOKUP(D144,#REF!,14,FALSE))))),IF(C144="SINAPI",IF(F144="MO",ROUND(VLOOKUP(D144,#REF!,4,FALSE)/(1+#REF!),2),VLOOKUP(D144,#REF!,4,FALSE)),"outro"))</f>
        <v>#REF!</v>
      </c>
      <c r="J144" s="24" t="e">
        <f t="shared" si="5"/>
        <v>#REF!</v>
      </c>
    </row>
    <row r="145" spans="1:10">
      <c r="A145" s="320"/>
      <c r="B145" s="13" t="s">
        <v>386</v>
      </c>
      <c r="C145" s="328" t="s">
        <v>382</v>
      </c>
      <c r="D145" s="22">
        <v>650</v>
      </c>
      <c r="E145" s="21" t="e">
        <f>IF(B145="I",IF(C145="LABOR",VLOOKUP(D145,#REF!,2,FALSE),IF(C145="SINAPI",VLOOKUP(D145,#REF!,2,FALSE),IF(C145="COTAÇÃO",VLOOKUP(D145,#REF!,2,FALSE)))),IF(C145="LABOR",VLOOKUP(D145,#REF!,5,FALSE),IF(C145="SINAPI",VLOOKUP(D145,#REF!,2,FALSE),"outro")))</f>
        <v>#REF!</v>
      </c>
      <c r="F145" s="328" t="s">
        <v>12</v>
      </c>
      <c r="G145" s="22" t="e">
        <f>IF(B145="I",IF(C145="LABOR",VLOOKUP(D145,#REF!,3,FALSE),IF(C145="SINAPI",VLOOKUP(D145,#REF!,3,FALSE),IF(C145="COTAÇÃO",VLOOKUP(D145,#REF!,3,FALSE)))),IF(C145="LABOR",VLOOKUP(D145,#REF!,6,FALSE),IF(C145="SINAPI",VLOOKUP(D145,#REF!,3,FALSE),"outro")))</f>
        <v>#REF!</v>
      </c>
      <c r="H145" s="23">
        <v>2.57348</v>
      </c>
      <c r="I145" s="24" t="e">
        <f>IF(B145="I",IF(F145="MO",IF(C145="LABOR",ROUND(VLOOKUP(D145,#REF!,4,FALSE)/(1+#REF!),2),IF(C145="SINAPI",ROUND(VLOOKUP(D145,#REF!,5,FALSE)/(1+#REF!),2),"outro")),IF(C145="LABOR",VLOOKUP(D145,#REF!,4,FALSE),IF(C145="SINAPI",VLOOKUP(D145,#REF!,5,FALSE),IF(C145="COTAÇÃO",VLOOKUP(D145,#REF!,14,FALSE))))),IF(C145="SINAPI",IF(F145="MO",ROUND(VLOOKUP(D145,#REF!,4,FALSE)/(1+#REF!),2),VLOOKUP(D145,#REF!,4,FALSE)),"outro"))</f>
        <v>#REF!</v>
      </c>
      <c r="J145" s="24" t="e">
        <f t="shared" si="5"/>
        <v>#REF!</v>
      </c>
    </row>
    <row r="146" spans="1:10" ht="30">
      <c r="A146" s="320"/>
      <c r="B146" s="13" t="s">
        <v>386</v>
      </c>
      <c r="C146" s="328" t="s">
        <v>382</v>
      </c>
      <c r="D146" s="22">
        <v>1371</v>
      </c>
      <c r="E146" s="14" t="e">
        <f>IF(B146="I",IF(C146="LABOR",VLOOKUP(D146,#REF!,2,FALSE),IF(C146="SINAPI",VLOOKUP(D146,#REF!,2,FALSE),IF(C146="COTAÇÃO",VLOOKUP(D146,#REF!,2,FALSE)))),IF(C146="LABOR",VLOOKUP(D146,#REF!,5,FALSE),IF(C146="SINAPI",VLOOKUP(D146,#REF!,2,FALSE),"outro")))</f>
        <v>#REF!</v>
      </c>
      <c r="F146" s="328" t="s">
        <v>12</v>
      </c>
      <c r="G146" s="22" t="e">
        <f>IF(B146="I",IF(C146="LABOR",VLOOKUP(D146,#REF!,3,FALSE),IF(C146="SINAPI",VLOOKUP(D146,#REF!,3,FALSE),IF(C146="COTAÇÃO",VLOOKUP(D146,#REF!,3,FALSE)))),IF(C146="LABOR",VLOOKUP(D146,#REF!,6,FALSE),IF(C146="SINAPI",VLOOKUP(D146,#REF!,3,FALSE),"outro")))</f>
        <v>#REF!</v>
      </c>
      <c r="H146" s="23">
        <v>8.4000000000000005E-2</v>
      </c>
      <c r="I146" s="24" t="e">
        <f>IF(B146="I",IF(F146="MO",IF(C146="LABOR",ROUND(VLOOKUP(D146,#REF!,4,FALSE)/(1+#REF!),2),IF(C146="SINAPI",ROUND(VLOOKUP(D146,#REF!,5,FALSE)/(1+#REF!),2),"outro")),IF(C146="LABOR",VLOOKUP(D146,#REF!,4,FALSE),IF(C146="SINAPI",VLOOKUP(D146,#REF!,5,FALSE),IF(C146="COTAÇÃO",VLOOKUP(D146,#REF!,14,FALSE))))),IF(C146="SINAPI",IF(F146="MO",ROUND(VLOOKUP(D146,#REF!,4,FALSE)/(1+#REF!),2),VLOOKUP(D146,#REF!,4,FALSE)),"outro"))</f>
        <v>#REF!</v>
      </c>
      <c r="J146" s="24" t="e">
        <f t="shared" si="5"/>
        <v>#REF!</v>
      </c>
    </row>
    <row r="147" spans="1:10">
      <c r="A147" s="320"/>
      <c r="B147" s="13" t="s">
        <v>386</v>
      </c>
      <c r="C147" s="328" t="s">
        <v>73</v>
      </c>
      <c r="D147" s="22">
        <v>25513</v>
      </c>
      <c r="E147" s="21" t="e">
        <f>IF(B147="I",IF(C147="LABOR",VLOOKUP(D147,#REF!,2,FALSE),IF(C147="SINAPI",VLOOKUP(D147,#REF!,2,FALSE),IF(C147="COTAÇÃO",VLOOKUP(D147,#REF!,2,FALSE)))),IF(C147="LABOR",VLOOKUP(D147,#REF!,5,FALSE),IF(C147="SINAPI",VLOOKUP(D147,#REF!,2,FALSE),"outro")))</f>
        <v>#REF!</v>
      </c>
      <c r="F147" s="328" t="s">
        <v>12</v>
      </c>
      <c r="G147" s="22" t="e">
        <f>IF(B147="I",IF(C147="LABOR",VLOOKUP(D147,#REF!,3,FALSE),IF(C147="SINAPI",VLOOKUP(D147,#REF!,3,FALSE),IF(C147="COTAÇÃO",VLOOKUP(D147,#REF!,3,FALSE)))),IF(C147="LABOR",VLOOKUP(D147,#REF!,6,FALSE),IF(C147="SINAPI",VLOOKUP(D147,#REF!,3,FALSE),"outro")))</f>
        <v>#REF!</v>
      </c>
      <c r="H147" s="23">
        <v>1.5754999999999999</v>
      </c>
      <c r="I147" s="24" t="e">
        <f>IF(B147="I",IF(F147="MO",IF(C147="LABOR",ROUND(VLOOKUP(D147,#REF!,4,FALSE)/(1+#REF!),2),IF(C147="SINAPI",ROUND(VLOOKUP(D147,#REF!,5,FALSE)/(1+#REF!),2),"outro")),IF(C147="LABOR",VLOOKUP(D147,#REF!,4,FALSE),IF(C147="SINAPI",VLOOKUP(D147,#REF!,5,FALSE),IF(C147="COTAÇÃO",VLOOKUP(D147,#REF!,14,FALSE))))),IF(C147="SINAPI",IF(F147="MO",ROUND(VLOOKUP(D147,#REF!,4,FALSE)/(1+#REF!),2),VLOOKUP(D147,#REF!,4,FALSE)),"outro"))</f>
        <v>#REF!</v>
      </c>
      <c r="J147" s="24" t="e">
        <f t="shared" si="5"/>
        <v>#REF!</v>
      </c>
    </row>
    <row r="148" spans="1:10">
      <c r="A148" s="320"/>
      <c r="B148" s="13" t="s">
        <v>386</v>
      </c>
      <c r="C148" s="328" t="s">
        <v>73</v>
      </c>
      <c r="D148" s="22">
        <v>26503</v>
      </c>
      <c r="E148" s="21" t="e">
        <f>IF(B148="I",IF(C148="LABOR",VLOOKUP(D148,#REF!,2,FALSE),IF(C148="SINAPI",VLOOKUP(D148,#REF!,2,FALSE),IF(C148="COTAÇÃO",VLOOKUP(D148,#REF!,2,FALSE)))),IF(C148="LABOR",VLOOKUP(D148,#REF!,5,FALSE),IF(C148="SINAPI",VLOOKUP(D148,#REF!,2,FALSE),"outro")))</f>
        <v>#REF!</v>
      </c>
      <c r="F148" s="328" t="s">
        <v>12</v>
      </c>
      <c r="G148" s="22" t="e">
        <f>IF(B148="I",IF(C148="LABOR",VLOOKUP(D148,#REF!,3,FALSE),IF(C148="SINAPI",VLOOKUP(D148,#REF!,3,FALSE),IF(C148="COTAÇÃO",VLOOKUP(D148,#REF!,3,FALSE)))),IF(C148="LABOR",VLOOKUP(D148,#REF!,6,FALSE),IF(C148="SINAPI",VLOOKUP(D148,#REF!,3,FALSE),"outro")))</f>
        <v>#REF!</v>
      </c>
      <c r="H148" s="23">
        <v>1.9454</v>
      </c>
      <c r="I148" s="24" t="e">
        <f>IF(B148="I",IF(F148="MO",IF(C148="LABOR",ROUND(VLOOKUP(D148,#REF!,4,FALSE)/(1+#REF!),2),IF(C148="SINAPI",ROUND(VLOOKUP(D148,#REF!,5,FALSE)/(1+#REF!),2),"outro")),IF(C148="LABOR",VLOOKUP(D148,#REF!,4,FALSE),IF(C148="SINAPI",VLOOKUP(D148,#REF!,5,FALSE),IF(C148="COTAÇÃO",VLOOKUP(D148,#REF!,14,FALSE))))),IF(C148="SINAPI",IF(F148="MO",ROUND(VLOOKUP(D148,#REF!,4,FALSE)/(1+#REF!),2),VLOOKUP(D148,#REF!,4,FALSE)),"outro"))</f>
        <v>#REF!</v>
      </c>
      <c r="J148" s="24" t="e">
        <f t="shared" si="5"/>
        <v>#REF!</v>
      </c>
    </row>
    <row r="149" spans="1:10" ht="45">
      <c r="A149" s="320"/>
      <c r="B149" s="13" t="s">
        <v>386</v>
      </c>
      <c r="C149" s="328" t="s">
        <v>382</v>
      </c>
      <c r="D149" s="22">
        <v>4299</v>
      </c>
      <c r="E149" s="14" t="e">
        <f>IF(B149="I",IF(C149="LABOR",VLOOKUP(D149,#REF!,2,FALSE),IF(C149="SINAPI",VLOOKUP(D149,#REF!,2,FALSE),IF(C149="COTAÇÃO",VLOOKUP(D149,#REF!,2,FALSE)))),IF(C149="LABOR",VLOOKUP(D149,#REF!,5,FALSE),IF(C149="SINAPI",VLOOKUP(D149,#REF!,2,FALSE),"outro")))</f>
        <v>#REF!</v>
      </c>
      <c r="F149" s="328" t="s">
        <v>12</v>
      </c>
      <c r="G149" s="22" t="e">
        <f>IF(B149="I",IF(C149="LABOR",VLOOKUP(D149,#REF!,3,FALSE),IF(C149="SINAPI",VLOOKUP(D149,#REF!,3,FALSE),IF(C149="COTAÇÃO",VLOOKUP(D149,#REF!,3,FALSE)))),IF(C149="LABOR",VLOOKUP(D149,#REF!,6,FALSE),IF(C149="SINAPI",VLOOKUP(D149,#REF!,3,FALSE),"outro")))</f>
        <v>#REF!</v>
      </c>
      <c r="H149" s="23">
        <v>1.9454</v>
      </c>
      <c r="I149" s="24" t="e">
        <f>IF(B149="I",IF(F149="MO",IF(C149="LABOR",ROUND(VLOOKUP(D149,#REF!,4,FALSE)/(1+#REF!),2),IF(C149="SINAPI",ROUND(VLOOKUP(D149,#REF!,5,FALSE)/(1+#REF!),2),"outro")),IF(C149="LABOR",VLOOKUP(D149,#REF!,4,FALSE),IF(C149="SINAPI",VLOOKUP(D149,#REF!,5,FALSE),IF(C149="COTAÇÃO",VLOOKUP(D149,#REF!,14,FALSE))))),IF(C149="SINAPI",IF(F149="MO",ROUND(VLOOKUP(D149,#REF!,4,FALSE)/(1+#REF!),2),VLOOKUP(D149,#REF!,4,FALSE)),"outro"))</f>
        <v>#REF!</v>
      </c>
      <c r="J149" s="24" t="e">
        <f t="shared" si="5"/>
        <v>#REF!</v>
      </c>
    </row>
    <row r="150" spans="1:10">
      <c r="A150" s="320"/>
      <c r="B150" s="13" t="s">
        <v>386</v>
      </c>
      <c r="C150" s="328" t="s">
        <v>73</v>
      </c>
      <c r="D150" s="22">
        <v>26548</v>
      </c>
      <c r="E150" s="21" t="e">
        <f>IF(B150="I",IF(C150="LABOR",VLOOKUP(D150,#REF!,2,FALSE),IF(C150="SINAPI",VLOOKUP(D150,#REF!,2,FALSE),IF(C150="COTAÇÃO",VLOOKUP(D150,#REF!,2,FALSE)))),IF(C150="LABOR",VLOOKUP(D150,#REF!,5,FALSE),IF(C150="SINAPI",VLOOKUP(D150,#REF!,2,FALSE),"outro")))</f>
        <v>#REF!</v>
      </c>
      <c r="F150" s="328" t="s">
        <v>12</v>
      </c>
      <c r="G150" s="22" t="e">
        <f>IF(B150="I",IF(C150="LABOR",VLOOKUP(D150,#REF!,3,FALSE),IF(C150="SINAPI",VLOOKUP(D150,#REF!,3,FALSE),IF(C150="COTAÇÃO",VLOOKUP(D150,#REF!,3,FALSE)))),IF(C150="LABOR",VLOOKUP(D150,#REF!,6,FALSE),IF(C150="SINAPI",VLOOKUP(D150,#REF!,3,FALSE),"outro")))</f>
        <v>#REF!</v>
      </c>
      <c r="H150" s="23">
        <v>0.82</v>
      </c>
      <c r="I150" s="24" t="e">
        <f>IF(B150="I",IF(F150="MO",IF(C150="LABOR",ROUND(VLOOKUP(D150,#REF!,4,FALSE)/(1+#REF!),2),IF(C150="SINAPI",ROUND(VLOOKUP(D150,#REF!,5,FALSE)/(1+#REF!),2),"outro")),IF(C150="LABOR",VLOOKUP(D150,#REF!,4,FALSE),IF(C150="SINAPI",VLOOKUP(D150,#REF!,5,FALSE),IF(C150="COTAÇÃO",VLOOKUP(D150,#REF!,14,FALSE))))),IF(C150="SINAPI",IF(F150="MO",ROUND(VLOOKUP(D150,#REF!,4,FALSE)/(1+#REF!),2),VLOOKUP(D150,#REF!,4,FALSE)),"outro"))</f>
        <v>#REF!</v>
      </c>
      <c r="J150" s="24" t="e">
        <f t="shared" si="5"/>
        <v>#REF!</v>
      </c>
    </row>
    <row r="151" spans="1:10">
      <c r="A151" s="320"/>
      <c r="B151" s="13" t="s">
        <v>386</v>
      </c>
      <c r="C151" s="328" t="s">
        <v>73</v>
      </c>
      <c r="D151" s="22">
        <v>26549</v>
      </c>
      <c r="E151" s="21" t="e">
        <f>IF(B151="I",IF(C151="LABOR",VLOOKUP(D151,#REF!,2,FALSE),IF(C151="SINAPI",VLOOKUP(D151,#REF!,2,FALSE),IF(C151="COTAÇÃO",VLOOKUP(D151,#REF!,2,FALSE)))),IF(C151="LABOR",VLOOKUP(D151,#REF!,5,FALSE),IF(C151="SINAPI",VLOOKUP(D151,#REF!,2,FALSE),"outro")))</f>
        <v>#REF!</v>
      </c>
      <c r="F151" s="328" t="s">
        <v>12</v>
      </c>
      <c r="G151" s="22" t="e">
        <f>IF(B151="I",IF(C151="LABOR",VLOOKUP(D151,#REF!,3,FALSE),IF(C151="SINAPI",VLOOKUP(D151,#REF!,3,FALSE),IF(C151="COTAÇÃO",VLOOKUP(D151,#REF!,3,FALSE)))),IF(C151="LABOR",VLOOKUP(D151,#REF!,6,FALSE),IF(C151="SINAPI",VLOOKUP(D151,#REF!,3,FALSE),"outro")))</f>
        <v>#REF!</v>
      </c>
      <c r="H151" s="23">
        <v>0.28000000000000003</v>
      </c>
      <c r="I151" s="24" t="e">
        <f>IF(B151="I",IF(F151="MO",IF(C151="LABOR",ROUND(VLOOKUP(D151,#REF!,4,FALSE)/(1+#REF!),2),IF(C151="SINAPI",ROUND(VLOOKUP(D151,#REF!,5,FALSE)/(1+#REF!),2),"outro")),IF(C151="LABOR",VLOOKUP(D151,#REF!,4,FALSE),IF(C151="SINAPI",VLOOKUP(D151,#REF!,5,FALSE),IF(C151="COTAÇÃO",VLOOKUP(D151,#REF!,14,FALSE))))),IF(C151="SINAPI",IF(F151="MO",ROUND(VLOOKUP(D151,#REF!,4,FALSE)/(1+#REF!),2),VLOOKUP(D151,#REF!,4,FALSE)),"outro"))</f>
        <v>#REF!</v>
      </c>
      <c r="J151" s="24" t="e">
        <f t="shared" si="5"/>
        <v>#REF!</v>
      </c>
    </row>
    <row r="152" spans="1:10">
      <c r="A152" s="320"/>
      <c r="B152" s="13" t="s">
        <v>386</v>
      </c>
      <c r="C152" s="328" t="s">
        <v>73</v>
      </c>
      <c r="D152" s="22">
        <v>26550</v>
      </c>
      <c r="E152" s="14" t="e">
        <f>IF(B152="I",IF(C152="LABOR",VLOOKUP(D152,#REF!,2,FALSE),IF(C152="SINAPI",VLOOKUP(D152,#REF!,2,FALSE),IF(C152="COTAÇÃO",VLOOKUP(D152,#REF!,2,FALSE)))),IF(C152="LABOR",VLOOKUP(D152,#REF!,5,FALSE),IF(C152="SINAPI",VLOOKUP(D152,#REF!,2,FALSE),"outro")))</f>
        <v>#REF!</v>
      </c>
      <c r="F152" s="328" t="s">
        <v>12</v>
      </c>
      <c r="G152" s="22" t="e">
        <f>IF(B152="I",IF(C152="LABOR",VLOOKUP(D152,#REF!,3,FALSE),IF(C152="SINAPI",VLOOKUP(D152,#REF!,3,FALSE),IF(C152="COTAÇÃO",VLOOKUP(D152,#REF!,3,FALSE)))),IF(C152="LABOR",VLOOKUP(D152,#REF!,6,FALSE),IF(C152="SINAPI",VLOOKUP(D152,#REF!,3,FALSE),"outro")))</f>
        <v>#REF!</v>
      </c>
      <c r="H152" s="23">
        <v>0.28000000000000003</v>
      </c>
      <c r="I152" s="24" t="e">
        <f>IF(B152="I",IF(F152="MO",IF(C152="LABOR",ROUND(VLOOKUP(D152,#REF!,4,FALSE)/(1+#REF!),2),IF(C152="SINAPI",ROUND(VLOOKUP(D152,#REF!,5,FALSE)/(1+#REF!),2),"outro")),IF(C152="LABOR",VLOOKUP(D152,#REF!,4,FALSE),IF(C152="SINAPI",VLOOKUP(D152,#REF!,5,FALSE),IF(C152="COTAÇÃO",VLOOKUP(D152,#REF!,14,FALSE))))),IF(C152="SINAPI",IF(F152="MO",ROUND(VLOOKUP(D152,#REF!,4,FALSE)/(1+#REF!),2),VLOOKUP(D152,#REF!,4,FALSE)),"outro"))</f>
        <v>#REF!</v>
      </c>
      <c r="J152" s="24" t="e">
        <f t="shared" si="5"/>
        <v>#REF!</v>
      </c>
    </row>
    <row r="153" spans="1:10">
      <c r="A153" s="320"/>
      <c r="B153" s="13" t="s">
        <v>386</v>
      </c>
      <c r="C153" s="328" t="s">
        <v>73</v>
      </c>
      <c r="D153" s="22">
        <v>26560</v>
      </c>
      <c r="E153" s="21" t="e">
        <f>IF(B153="I",IF(C153="LABOR",VLOOKUP(D153,#REF!,2,FALSE),IF(C153="SINAPI",VLOOKUP(D153,#REF!,2,FALSE),IF(C153="COTAÇÃO",VLOOKUP(D153,#REF!,2,FALSE)))),IF(C153="LABOR",VLOOKUP(D153,#REF!,5,FALSE),IF(C153="SINAPI",VLOOKUP(D153,#REF!,2,FALSE),"outro")))</f>
        <v>#REF!</v>
      </c>
      <c r="F153" s="328" t="s">
        <v>12</v>
      </c>
      <c r="G153" s="22" t="e">
        <f>IF(B153="I",IF(C153="LABOR",VLOOKUP(D153,#REF!,3,FALSE),IF(C153="SINAPI",VLOOKUP(D153,#REF!,3,FALSE),IF(C153="COTAÇÃO",VLOOKUP(D153,#REF!,3,FALSE)))),IF(C153="LABOR",VLOOKUP(D153,#REF!,6,FALSE),IF(C153="SINAPI",VLOOKUP(D153,#REF!,3,FALSE),"outro")))</f>
        <v>#REF!</v>
      </c>
      <c r="H153" s="23">
        <v>0.27700000000000002</v>
      </c>
      <c r="I153" s="24" t="e">
        <f>IF(B153="I",IF(F153="MO",IF(C153="LABOR",ROUND(VLOOKUP(D153,#REF!,4,FALSE)/(1+#REF!),2),IF(C153="SINAPI",ROUND(VLOOKUP(D153,#REF!,5,FALSE)/(1+#REF!),2),"outro")),IF(C153="LABOR",VLOOKUP(D153,#REF!,4,FALSE),IF(C153="SINAPI",VLOOKUP(D153,#REF!,5,FALSE),IF(C153="COTAÇÃO",VLOOKUP(D153,#REF!,14,FALSE))))),IF(C153="SINAPI",IF(F153="MO",ROUND(VLOOKUP(D153,#REF!,4,FALSE)/(1+#REF!),2),VLOOKUP(D153,#REF!,4,FALSE)),"outro"))</f>
        <v>#REF!</v>
      </c>
      <c r="J153" s="24" t="e">
        <f t="shared" si="5"/>
        <v>#REF!</v>
      </c>
    </row>
    <row r="154" spans="1:10">
      <c r="A154" s="320"/>
      <c r="B154" s="13" t="s">
        <v>386</v>
      </c>
      <c r="C154" s="328" t="s">
        <v>382</v>
      </c>
      <c r="D154" s="22">
        <v>5061</v>
      </c>
      <c r="E154" s="21" t="e">
        <f>IF(B154="I",IF(C154="LABOR",VLOOKUP(D154,#REF!,2,FALSE),IF(C154="SINAPI",VLOOKUP(D154,#REF!,2,FALSE),IF(C154="COTAÇÃO",VLOOKUP(D154,#REF!,2,FALSE)))),IF(C154="LABOR",VLOOKUP(D154,#REF!,5,FALSE),IF(C154="SINAPI",VLOOKUP(D154,#REF!,2,FALSE),"outro")))</f>
        <v>#REF!</v>
      </c>
      <c r="F154" s="328" t="s">
        <v>12</v>
      </c>
      <c r="G154" s="22" t="e">
        <f>IF(B154="I",IF(C154="LABOR",VLOOKUP(D154,#REF!,3,FALSE),IF(C154="SINAPI",VLOOKUP(D154,#REF!,3,FALSE),IF(C154="COTAÇÃO",VLOOKUP(D154,#REF!,3,FALSE)))),IF(C154="LABOR",VLOOKUP(D154,#REF!,6,FALSE),IF(C154="SINAPI",VLOOKUP(D154,#REF!,3,FALSE),"outro")))</f>
        <v>#REF!</v>
      </c>
      <c r="H154" s="23">
        <v>1.47E-3</v>
      </c>
      <c r="I154" s="24" t="e">
        <f>IF(B154="I",IF(F154="MO",IF(C154="LABOR",ROUND(VLOOKUP(D154,#REF!,4,FALSE)/(1+#REF!),2),IF(C154="SINAPI",ROUND(VLOOKUP(D154,#REF!,5,FALSE)/(1+#REF!),2),"outro")),IF(C154="LABOR",VLOOKUP(D154,#REF!,4,FALSE),IF(C154="SINAPI",VLOOKUP(D154,#REF!,5,FALSE),IF(C154="COTAÇÃO",VLOOKUP(D154,#REF!,14,FALSE))))),IF(C154="SINAPI",IF(F154="MO",ROUND(VLOOKUP(D154,#REF!,4,FALSE)/(1+#REF!),2),VLOOKUP(D154,#REF!,4,FALSE)),"outro"))</f>
        <v>#REF!</v>
      </c>
      <c r="J154" s="24" t="e">
        <f t="shared" si="5"/>
        <v>#REF!</v>
      </c>
    </row>
    <row r="155" spans="1:10">
      <c r="A155" s="320"/>
      <c r="B155" s="13" t="s">
        <v>386</v>
      </c>
      <c r="C155" s="328" t="s">
        <v>73</v>
      </c>
      <c r="D155" s="22">
        <v>27010</v>
      </c>
      <c r="E155" s="21" t="e">
        <f>IF(B155="I",IF(C155="LABOR",VLOOKUP(D155,#REF!,2,FALSE),IF(C155="SINAPI",VLOOKUP(D155,#REF!,2,FALSE),IF(C155="COTAÇÃO",VLOOKUP(D155,#REF!,2,FALSE)))),IF(C155="LABOR",VLOOKUP(D155,#REF!,5,FALSE),IF(C155="SINAPI",VLOOKUP(D155,#REF!,2,FALSE),"outro")))</f>
        <v>#REF!</v>
      </c>
      <c r="F155" s="328" t="s">
        <v>12</v>
      </c>
      <c r="G155" s="22" t="e">
        <f>IF(B155="I",IF(C155="LABOR",VLOOKUP(D155,#REF!,3,FALSE),IF(C155="SINAPI",VLOOKUP(D155,#REF!,3,FALSE),IF(C155="COTAÇÃO",VLOOKUP(D155,#REF!,3,FALSE)))),IF(C155="LABOR",VLOOKUP(D155,#REF!,6,FALSE),IF(C155="SINAPI",VLOOKUP(D155,#REF!,3,FALSE),"outro")))</f>
        <v>#REF!</v>
      </c>
      <c r="H155" s="23">
        <v>2.4009999999999999E-3</v>
      </c>
      <c r="I155" s="24" t="e">
        <f>IF(B155="I",IF(F155="MO",IF(C155="LABOR",ROUND(VLOOKUP(D155,#REF!,4,FALSE)/(1+#REF!),2),IF(C155="SINAPI",ROUND(VLOOKUP(D155,#REF!,5,FALSE)/(1+#REF!),2),"outro")),IF(C155="LABOR",VLOOKUP(D155,#REF!,4,FALSE),IF(C155="SINAPI",VLOOKUP(D155,#REF!,5,FALSE),IF(C155="COTAÇÃO",VLOOKUP(D155,#REF!,14,FALSE))))),IF(C155="SINAPI",IF(F155="MO",ROUND(VLOOKUP(D155,#REF!,4,FALSE)/(1+#REF!),2),VLOOKUP(D155,#REF!,4,FALSE)),"outro"))</f>
        <v>#REF!</v>
      </c>
      <c r="J155" s="24" t="e">
        <f t="shared" si="5"/>
        <v>#REF!</v>
      </c>
    </row>
    <row r="156" spans="1:10">
      <c r="A156" s="320"/>
      <c r="B156" s="13" t="s">
        <v>386</v>
      </c>
      <c r="C156" s="328" t="s">
        <v>382</v>
      </c>
      <c r="D156" s="22">
        <v>2692</v>
      </c>
      <c r="E156" s="21" t="e">
        <f>IF(B156="I",IF(C156="LABOR",VLOOKUP(D156,#REF!,2,FALSE),IF(C156="SINAPI",VLOOKUP(D156,#REF!,2,FALSE),IF(C156="COTAÇÃO",VLOOKUP(D156,#REF!,2,FALSE)))),IF(C156="LABOR",VLOOKUP(D156,#REF!,5,FALSE),IF(C156="SINAPI",VLOOKUP(D156,#REF!,2,FALSE),"outro")))</f>
        <v>#REF!</v>
      </c>
      <c r="F156" s="328" t="s">
        <v>12</v>
      </c>
      <c r="G156" s="22" t="e">
        <f>IF(B156="I",IF(C156="LABOR",VLOOKUP(D156,#REF!,3,FALSE),IF(C156="SINAPI",VLOOKUP(D156,#REF!,3,FALSE),IF(C156="COTAÇÃO",VLOOKUP(D156,#REF!,3,FALSE)))),IF(C156="LABOR",VLOOKUP(D156,#REF!,6,FALSE),IF(C156="SINAPI",VLOOKUP(D156,#REF!,3,FALSE),"outro")))</f>
        <v>#REF!</v>
      </c>
      <c r="H156" s="23">
        <v>3.9199999999999999E-3</v>
      </c>
      <c r="I156" s="24" t="e">
        <f>IF(B156="I",IF(F156="MO",IF(C156="LABOR",ROUND(VLOOKUP(D156,#REF!,4,FALSE)/(1+#REF!),2),IF(C156="SINAPI",ROUND(VLOOKUP(D156,#REF!,5,FALSE)/(1+#REF!),2),"outro")),IF(C156="LABOR",VLOOKUP(D156,#REF!,4,FALSE),IF(C156="SINAPI",VLOOKUP(D156,#REF!,5,FALSE),IF(C156="COTAÇÃO",VLOOKUP(D156,#REF!,14,FALSE))))),IF(C156="SINAPI",IF(F156="MO",ROUND(VLOOKUP(D156,#REF!,4,FALSE)/(1+#REF!),2),VLOOKUP(D156,#REF!,4,FALSE)),"outro"))</f>
        <v>#REF!</v>
      </c>
      <c r="J156" s="24" t="e">
        <f t="shared" si="5"/>
        <v>#REF!</v>
      </c>
    </row>
    <row r="157" spans="1:10">
      <c r="A157" s="320"/>
      <c r="B157" s="13" t="s">
        <v>386</v>
      </c>
      <c r="C157" s="328" t="s">
        <v>73</v>
      </c>
      <c r="D157" s="22">
        <v>38001</v>
      </c>
      <c r="E157" s="21" t="e">
        <f>IF(B157="I",IF(C157="LABOR",VLOOKUP(D157,#REF!,2,FALSE),IF(C157="SINAPI",VLOOKUP(D157,#REF!,2,FALSE),IF(C157="COTAÇÃO",VLOOKUP(D157,#REF!,2,FALSE)))),IF(C157="LABOR",VLOOKUP(D157,#REF!,5,FALSE),IF(C157="SINAPI",VLOOKUP(D157,#REF!,2,FALSE),"outro")))</f>
        <v>#REF!</v>
      </c>
      <c r="F157" s="328" t="s">
        <v>12</v>
      </c>
      <c r="G157" s="22" t="e">
        <f>IF(B157="I",IF(C157="LABOR",VLOOKUP(D157,#REF!,3,FALSE),IF(C157="SINAPI",VLOOKUP(D157,#REF!,3,FALSE),IF(C157="COTAÇÃO",VLOOKUP(D157,#REF!,3,FALSE)))),IF(C157="LABOR",VLOOKUP(D157,#REF!,6,FALSE),IF(C157="SINAPI",VLOOKUP(D157,#REF!,3,FALSE),"outro")))</f>
        <v>#REF!</v>
      </c>
      <c r="H157" s="23">
        <v>0.3392</v>
      </c>
      <c r="I157" s="24" t="e">
        <f>IF(B157="I",IF(F157="MO",IF(C157="LABOR",ROUND(VLOOKUP(D157,#REF!,4,FALSE)/(1+#REF!),2),IF(C157="SINAPI",ROUND(VLOOKUP(D157,#REF!,5,FALSE)/(1+#REF!),2),"outro")),IF(C157="LABOR",VLOOKUP(D157,#REF!,4,FALSE),IF(C157="SINAPI",VLOOKUP(D157,#REF!,5,FALSE),IF(C157="COTAÇÃO",VLOOKUP(D157,#REF!,14,FALSE))))),IF(C157="SINAPI",IF(F157="MO",ROUND(VLOOKUP(D157,#REF!,4,FALSE)/(1+#REF!),2),VLOOKUP(D157,#REF!,4,FALSE)),"outro"))</f>
        <v>#REF!</v>
      </c>
      <c r="J157" s="24" t="e">
        <f t="shared" si="5"/>
        <v>#REF!</v>
      </c>
    </row>
    <row r="158" spans="1:10">
      <c r="A158" s="320"/>
      <c r="B158" s="13" t="s">
        <v>386</v>
      </c>
      <c r="C158" s="328" t="s">
        <v>73</v>
      </c>
      <c r="D158" s="22">
        <v>31516</v>
      </c>
      <c r="E158" s="21" t="e">
        <f>IF(B158="I",IF(C158="LABOR",VLOOKUP(D158,#REF!,2,FALSE),IF(C158="SINAPI",VLOOKUP(D158,#REF!,2,FALSE),IF(C158="COTAÇÃO",VLOOKUP(D158,#REF!,2,FALSE)))),IF(C158="LABOR",VLOOKUP(D158,#REF!,5,FALSE),IF(C158="SINAPI",VLOOKUP(D158,#REF!,2,FALSE),"outro")))</f>
        <v>#REF!</v>
      </c>
      <c r="F158" s="328" t="s">
        <v>12</v>
      </c>
      <c r="G158" s="22" t="e">
        <f>IF(B158="I",IF(C158="LABOR",VLOOKUP(D158,#REF!,3,FALSE),IF(C158="SINAPI",VLOOKUP(D158,#REF!,3,FALSE),IF(C158="COTAÇÃO",VLOOKUP(D158,#REF!,3,FALSE)))),IF(C158="LABOR",VLOOKUP(D158,#REF!,6,FALSE),IF(C158="SINAPI",VLOOKUP(D158,#REF!,3,FALSE),"outro")))</f>
        <v>#REF!</v>
      </c>
      <c r="H158" s="23">
        <v>0.13800000000000001</v>
      </c>
      <c r="I158" s="24" t="e">
        <f>IF(B158="I",IF(F158="MO",IF(C158="LABOR",ROUND(VLOOKUP(D158,#REF!,4,FALSE)/(1+#REF!),2),IF(C158="SINAPI",ROUND(VLOOKUP(D158,#REF!,5,FALSE)/(1+#REF!),2),"outro")),IF(C158="LABOR",VLOOKUP(D158,#REF!,4,FALSE),IF(C158="SINAPI",VLOOKUP(D158,#REF!,5,FALSE),IF(C158="COTAÇÃO",VLOOKUP(D158,#REF!,14,FALSE))))),IF(C158="SINAPI",IF(F158="MO",ROUND(VLOOKUP(D158,#REF!,4,FALSE)/(1+#REF!),2),VLOOKUP(D158,#REF!,4,FALSE)),"outro"))</f>
        <v>#REF!</v>
      </c>
      <c r="J158" s="24" t="e">
        <f t="shared" si="5"/>
        <v>#REF!</v>
      </c>
    </row>
    <row r="159" spans="1:10">
      <c r="A159" s="320"/>
      <c r="B159" s="13" t="s">
        <v>386</v>
      </c>
      <c r="C159" s="328" t="s">
        <v>73</v>
      </c>
      <c r="D159" s="22">
        <v>30202</v>
      </c>
      <c r="E159" s="21" t="e">
        <f>IF(B159="I",IF(C159="LABOR",VLOOKUP(D159,#REF!,2,FALSE),IF(C159="SINAPI",VLOOKUP(D159,#REF!,2,FALSE),IF(C159="COTAÇÃO",VLOOKUP(D159,#REF!,2,FALSE)))),IF(C159="LABOR",VLOOKUP(D159,#REF!,5,FALSE),IF(C159="SINAPI",VLOOKUP(D159,#REF!,2,FALSE),"outro")))</f>
        <v>#REF!</v>
      </c>
      <c r="F159" s="328" t="s">
        <v>12</v>
      </c>
      <c r="G159" s="22" t="e">
        <f>IF(B159="I",IF(C159="LABOR",VLOOKUP(D159,#REF!,3,FALSE),IF(C159="SINAPI",VLOOKUP(D159,#REF!,3,FALSE),IF(C159="COTAÇÃO",VLOOKUP(D159,#REF!,3,FALSE)))),IF(C159="LABOR",VLOOKUP(D159,#REF!,6,FALSE),IF(C159="SINAPI",VLOOKUP(D159,#REF!,3,FALSE),"outro")))</f>
        <v>#REF!</v>
      </c>
      <c r="H159" s="23">
        <v>6.9000000000000006E-2</v>
      </c>
      <c r="I159" s="24" t="e">
        <f>IF(B159="I",IF(F159="MO",IF(C159="LABOR",ROUND(VLOOKUP(D159,#REF!,4,FALSE)/(1+#REF!),2),IF(C159="SINAPI",ROUND(VLOOKUP(D159,#REF!,5,FALSE)/(1+#REF!),2),"outro")),IF(C159="LABOR",VLOOKUP(D159,#REF!,4,FALSE),IF(C159="SINAPI",VLOOKUP(D159,#REF!,5,FALSE),IF(C159="COTAÇÃO",VLOOKUP(D159,#REF!,14,FALSE))))),IF(C159="SINAPI",IF(F159="MO",ROUND(VLOOKUP(D159,#REF!,4,FALSE)/(1+#REF!),2),VLOOKUP(D159,#REF!,4,FALSE)),"outro"))</f>
        <v>#REF!</v>
      </c>
      <c r="J159" s="24" t="e">
        <f t="shared" si="5"/>
        <v>#REF!</v>
      </c>
    </row>
    <row r="160" spans="1:10" ht="45">
      <c r="A160" s="320"/>
      <c r="B160" s="13" t="s">
        <v>386</v>
      </c>
      <c r="C160" s="328" t="s">
        <v>382</v>
      </c>
      <c r="D160" s="22">
        <v>2418</v>
      </c>
      <c r="E160" s="14" t="e">
        <f>IF(B160="I",IF(C160="LABOR",VLOOKUP(D160,#REF!,2,FALSE),IF(C160="SINAPI",VLOOKUP(D160,#REF!,2,FALSE),IF(C160="COTAÇÃO",VLOOKUP(D160,#REF!,2,FALSE)))),IF(C160="LABOR",VLOOKUP(D160,#REF!,5,FALSE),IF(C160="SINAPI",VLOOKUP(D160,#REF!,2,FALSE),"outro")))</f>
        <v>#REF!</v>
      </c>
      <c r="F160" s="328" t="s">
        <v>12</v>
      </c>
      <c r="G160" s="22" t="e">
        <f>IF(B160="I",IF(C160="LABOR",VLOOKUP(D160,#REF!,3,FALSE),IF(C160="SINAPI",VLOOKUP(D160,#REF!,3,FALSE),IF(C160="COTAÇÃO",VLOOKUP(D160,#REF!,3,FALSE)))),IF(C160="LABOR",VLOOKUP(D160,#REF!,6,FALSE),IF(C160="SINAPI",VLOOKUP(D160,#REF!,3,FALSE),"outro")))</f>
        <v>#REF!</v>
      </c>
      <c r="H160" s="23">
        <v>0.69</v>
      </c>
      <c r="I160" s="24" t="e">
        <f>IF(B160="I",IF(F160="MO",IF(C160="LABOR",ROUND(VLOOKUP(D160,#REF!,4,FALSE)/(1+#REF!),2),IF(C160="SINAPI",ROUND(VLOOKUP(D160,#REF!,5,FALSE)/(1+#REF!),2),"outro")),IF(C160="LABOR",VLOOKUP(D160,#REF!,4,FALSE),IF(C160="SINAPI",VLOOKUP(D160,#REF!,5,FALSE),IF(C160="COTAÇÃO",VLOOKUP(D160,#REF!,14,FALSE))))),IF(C160="SINAPI",IF(F160="MO",ROUND(VLOOKUP(D160,#REF!,4,FALSE)/(1+#REF!),2),VLOOKUP(D160,#REF!,4,FALSE)),"outro"))</f>
        <v>#REF!</v>
      </c>
      <c r="J160" s="24" t="e">
        <f t="shared" si="5"/>
        <v>#REF!</v>
      </c>
    </row>
    <row r="161" spans="1:10">
      <c r="A161" s="320"/>
      <c r="B161" s="13" t="s">
        <v>386</v>
      </c>
      <c r="C161" s="328" t="s">
        <v>382</v>
      </c>
      <c r="D161" s="22">
        <v>7292</v>
      </c>
      <c r="E161" s="21" t="e">
        <f>IF(B161="I",IF(C161="LABOR",VLOOKUP(D161,#REF!,2,FALSE),IF(C161="SINAPI",VLOOKUP(D161,#REF!,2,FALSE),IF(C161="COTAÇÃO",VLOOKUP(D161,#REF!,2,FALSE)))),IF(C161="LABOR",VLOOKUP(D161,#REF!,5,FALSE),IF(C161="SINAPI",VLOOKUP(D161,#REF!,2,FALSE),"outro")))</f>
        <v>#REF!</v>
      </c>
      <c r="F161" s="328" t="s">
        <v>12</v>
      </c>
      <c r="G161" s="22" t="e">
        <f>IF(B161="I",IF(C161="LABOR",VLOOKUP(D161,#REF!,3,FALSE),IF(C161="SINAPI",VLOOKUP(D161,#REF!,3,FALSE),IF(C161="COTAÇÃO",VLOOKUP(D161,#REF!,3,FALSE)))),IF(C161="LABOR",VLOOKUP(D161,#REF!,6,FALSE),IF(C161="SINAPI",VLOOKUP(D161,#REF!,3,FALSE),"outro")))</f>
        <v>#REF!</v>
      </c>
      <c r="H161" s="23">
        <v>1.3568</v>
      </c>
      <c r="I161" s="24" t="e">
        <f>IF(B161="I",IF(F161="MO",IF(C161="LABOR",ROUND(VLOOKUP(D161,#REF!,4,FALSE)/(1+#REF!),2),IF(C161="SINAPI",ROUND(VLOOKUP(D161,#REF!,5,FALSE)/(1+#REF!),2),"outro")),IF(C161="LABOR",VLOOKUP(D161,#REF!,4,FALSE),IF(C161="SINAPI",VLOOKUP(D161,#REF!,5,FALSE),IF(C161="COTAÇÃO",VLOOKUP(D161,#REF!,14,FALSE))))),IF(C161="SINAPI",IF(F161="MO",ROUND(VLOOKUP(D161,#REF!,4,FALSE)/(1+#REF!),2),VLOOKUP(D161,#REF!,4,FALSE)),"outro"))</f>
        <v>#REF!</v>
      </c>
      <c r="J161" s="24" t="e">
        <f t="shared" si="5"/>
        <v>#REF!</v>
      </c>
    </row>
    <row r="162" spans="1:10">
      <c r="A162" s="320"/>
      <c r="B162" s="13" t="s">
        <v>386</v>
      </c>
      <c r="C162" s="328" t="s">
        <v>73</v>
      </c>
      <c r="D162" s="22">
        <v>31518</v>
      </c>
      <c r="E162" s="14" t="e">
        <f>IF(B162="I",IF(C162="LABOR",VLOOKUP(D162,#REF!,2,FALSE),IF(C162="SINAPI",VLOOKUP(D162,#REF!,2,FALSE),IF(C162="COTAÇÃO",VLOOKUP(D162,#REF!,2,FALSE)))),IF(C162="LABOR",VLOOKUP(D162,#REF!,5,FALSE),IF(C162="SINAPI",VLOOKUP(D162,#REF!,2,FALSE),"outro")))</f>
        <v>#REF!</v>
      </c>
      <c r="F162" s="328" t="s">
        <v>12</v>
      </c>
      <c r="G162" s="22" t="e">
        <f>IF(B162="I",IF(C162="LABOR",VLOOKUP(D162,#REF!,3,FALSE),IF(C162="SINAPI",VLOOKUP(D162,#REF!,3,FALSE),IF(C162="COTAÇÃO",VLOOKUP(D162,#REF!,3,FALSE)))),IF(C162="LABOR",VLOOKUP(D162,#REF!,6,FALSE),IF(C162="SINAPI",VLOOKUP(D162,#REF!,3,FALSE),"outro")))</f>
        <v>#REF!</v>
      </c>
      <c r="H162" s="23">
        <v>0.69</v>
      </c>
      <c r="I162" s="24" t="e">
        <f>IF(B162="I",IF(F162="MO",IF(C162="LABOR",ROUND(VLOOKUP(D162,#REF!,4,FALSE)/(1+#REF!),2),IF(C162="SINAPI",ROUND(VLOOKUP(D162,#REF!,5,FALSE)/(1+#REF!),2),"outro")),IF(C162="LABOR",VLOOKUP(D162,#REF!,4,FALSE),IF(C162="SINAPI",VLOOKUP(D162,#REF!,5,FALSE),IF(C162="COTAÇÃO",VLOOKUP(D162,#REF!,14,FALSE))))),IF(C162="SINAPI",IF(F162="MO",ROUND(VLOOKUP(D162,#REF!,4,FALSE)/(1+#REF!),2),VLOOKUP(D162,#REF!,4,FALSE)),"outro"))</f>
        <v>#REF!</v>
      </c>
      <c r="J162" s="24" t="e">
        <f t="shared" si="5"/>
        <v>#REF!</v>
      </c>
    </row>
    <row r="163" spans="1:10">
      <c r="A163" s="320"/>
      <c r="B163" s="13" t="s">
        <v>386</v>
      </c>
      <c r="C163" s="328" t="s">
        <v>382</v>
      </c>
      <c r="D163" s="22">
        <v>2674</v>
      </c>
      <c r="E163" s="21" t="e">
        <f>IF(B163="I",IF(C163="LABOR",VLOOKUP(D163,#REF!,2,FALSE),IF(C163="SINAPI",VLOOKUP(D163,#REF!,2,FALSE),IF(C163="COTAÇÃO",VLOOKUP(D163,#REF!,2,FALSE)))),IF(C163="LABOR",VLOOKUP(D163,#REF!,5,FALSE),IF(C163="SINAPI",VLOOKUP(D163,#REF!,2,FALSE),"outro")))</f>
        <v>#REF!</v>
      </c>
      <c r="F163" s="328" t="s">
        <v>12</v>
      </c>
      <c r="G163" s="22" t="e">
        <f>IF(B163="I",IF(C163="LABOR",VLOOKUP(D163,#REF!,3,FALSE),IF(C163="SINAPI",VLOOKUP(D163,#REF!,3,FALSE),IF(C163="COTAÇÃO",VLOOKUP(D163,#REF!,3,FALSE)))),IF(C163="LABOR",VLOOKUP(D163,#REF!,6,FALSE),IF(C163="SINAPI",VLOOKUP(D163,#REF!,3,FALSE),"outro")))</f>
        <v>#REF!</v>
      </c>
      <c r="H163" s="23">
        <v>1.518</v>
      </c>
      <c r="I163" s="24" t="e">
        <f>IF(B163="I",IF(F163="MO",IF(C163="LABOR",ROUND(VLOOKUP(D163,#REF!,4,FALSE)/(1+#REF!),2),IF(C163="SINAPI",ROUND(VLOOKUP(D163,#REF!,5,FALSE)/(1+#REF!),2),"outro")),IF(C163="LABOR",VLOOKUP(D163,#REF!,4,FALSE),IF(C163="SINAPI",VLOOKUP(D163,#REF!,5,FALSE),IF(C163="COTAÇÃO",VLOOKUP(D163,#REF!,14,FALSE))))),IF(C163="SINAPI",IF(F163="MO",ROUND(VLOOKUP(D163,#REF!,4,FALSE)/(1+#REF!),2),VLOOKUP(D163,#REF!,4,FALSE)),"outro"))</f>
        <v>#REF!</v>
      </c>
      <c r="J163" s="24" t="e">
        <f t="shared" si="5"/>
        <v>#REF!</v>
      </c>
    </row>
    <row r="164" spans="1:10">
      <c r="A164" s="320"/>
      <c r="B164" s="13" t="s">
        <v>386</v>
      </c>
      <c r="C164" s="328" t="s">
        <v>73</v>
      </c>
      <c r="D164" s="22">
        <v>42511</v>
      </c>
      <c r="E164" s="14" t="e">
        <f>IF(B164="I",IF(C164="LABOR",VLOOKUP(D164,#REF!,2,FALSE),IF(C164="SINAPI",VLOOKUP(D164,#REF!,2,FALSE),IF(C164="COTAÇÃO",VLOOKUP(D164,#REF!,2,FALSE)))),IF(C164="LABOR",VLOOKUP(D164,#REF!,5,FALSE),IF(C164="SINAPI",VLOOKUP(D164,#REF!,2,FALSE),"outro")))</f>
        <v>#REF!</v>
      </c>
      <c r="F164" s="328" t="s">
        <v>12</v>
      </c>
      <c r="G164" s="22" t="e">
        <f>IF(B164="I",IF(C164="LABOR",VLOOKUP(D164,#REF!,3,FALSE),IF(C164="SINAPI",VLOOKUP(D164,#REF!,3,FALSE),IF(C164="COTAÇÃO",VLOOKUP(D164,#REF!,3,FALSE)))),IF(C164="LABOR",VLOOKUP(D164,#REF!,6,FALSE),IF(C164="SINAPI",VLOOKUP(D164,#REF!,3,FALSE),"outro")))</f>
        <v>#REF!</v>
      </c>
      <c r="H164" s="23">
        <v>0.76</v>
      </c>
      <c r="I164" s="24" t="e">
        <f>IF(B164="I",IF(F164="MO",IF(C164="LABOR",ROUND(VLOOKUP(D164,#REF!,4,FALSE)/(1+#REF!),2),IF(C164="SINAPI",ROUND(VLOOKUP(D164,#REF!,5,FALSE)/(1+#REF!),2),"outro")),IF(C164="LABOR",VLOOKUP(D164,#REF!,4,FALSE),IF(C164="SINAPI",VLOOKUP(D164,#REF!,5,FALSE),IF(C164="COTAÇÃO",VLOOKUP(D164,#REF!,14,FALSE))))),IF(C164="SINAPI",IF(F164="MO",ROUND(VLOOKUP(D164,#REF!,4,FALSE)/(1+#REF!),2),VLOOKUP(D164,#REF!,4,FALSE)),"outro"))</f>
        <v>#REF!</v>
      </c>
      <c r="J164" s="24" t="e">
        <f t="shared" si="5"/>
        <v>#REF!</v>
      </c>
    </row>
    <row r="165" spans="1:10">
      <c r="A165" s="320"/>
      <c r="B165" s="13" t="s">
        <v>386</v>
      </c>
      <c r="C165" s="328" t="s">
        <v>382</v>
      </c>
      <c r="D165" s="22">
        <v>1891</v>
      </c>
      <c r="E165" s="21" t="e">
        <f>IF(B165="I",IF(C165="LABOR",VLOOKUP(D165,#REF!,2,FALSE),IF(C165="SINAPI",VLOOKUP(D165,#REF!,2,FALSE),IF(C165="COTAÇÃO",VLOOKUP(D165,#REF!,2,FALSE)))),IF(C165="LABOR",VLOOKUP(D165,#REF!,5,FALSE),IF(C165="SINAPI",VLOOKUP(D165,#REF!,2,FALSE),"outro")))</f>
        <v>#REF!</v>
      </c>
      <c r="F165" s="328" t="s">
        <v>12</v>
      </c>
      <c r="G165" s="22" t="e">
        <f>IF(B165="I",IF(C165="LABOR",VLOOKUP(D165,#REF!,3,FALSE),IF(C165="SINAPI",VLOOKUP(D165,#REF!,3,FALSE),IF(C165="COTAÇÃO",VLOOKUP(D165,#REF!,3,FALSE)))),IF(C165="LABOR",VLOOKUP(D165,#REF!,6,FALSE),IF(C165="SINAPI",VLOOKUP(D165,#REF!,3,FALSE),"outro")))</f>
        <v>#REF!</v>
      </c>
      <c r="H165" s="23">
        <v>1.52</v>
      </c>
      <c r="I165" s="24" t="e">
        <f>IF(B165="I",IF(F165="MO",IF(C165="LABOR",ROUND(VLOOKUP(D165,#REF!,4,FALSE)/(1+#REF!),2),IF(C165="SINAPI",ROUND(VLOOKUP(D165,#REF!,5,FALSE)/(1+#REF!),2),"outro")),IF(C165="LABOR",VLOOKUP(D165,#REF!,4,FALSE),IF(C165="SINAPI",VLOOKUP(D165,#REF!,5,FALSE),IF(C165="COTAÇÃO",VLOOKUP(D165,#REF!,14,FALSE))))),IF(C165="SINAPI",IF(F165="MO",ROUND(VLOOKUP(D165,#REF!,4,FALSE)/(1+#REF!),2),VLOOKUP(D165,#REF!,4,FALSE)),"outro"))</f>
        <v>#REF!</v>
      </c>
      <c r="J165" s="24" t="e">
        <f t="shared" si="5"/>
        <v>#REF!</v>
      </c>
    </row>
    <row r="166" spans="1:10">
      <c r="A166" s="320"/>
      <c r="B166" s="13" t="s">
        <v>386</v>
      </c>
      <c r="C166" s="328" t="s">
        <v>73</v>
      </c>
      <c r="D166" s="22">
        <v>43005</v>
      </c>
      <c r="E166" s="21" t="e">
        <f>IF(B166="I",IF(C166="LABOR",VLOOKUP(D166,#REF!,2,FALSE),IF(C166="SINAPI",VLOOKUP(D166,#REF!,2,FALSE),IF(C166="COTAÇÃO",VLOOKUP(D166,#REF!,2,FALSE)))),IF(C166="LABOR",VLOOKUP(D166,#REF!,5,FALSE),IF(C166="SINAPI",VLOOKUP(D166,#REF!,2,FALSE),"outro")))</f>
        <v>#REF!</v>
      </c>
      <c r="F166" s="328" t="s">
        <v>12</v>
      </c>
      <c r="G166" s="22" t="e">
        <f>IF(B166="I",IF(C166="LABOR",VLOOKUP(D166,#REF!,3,FALSE),IF(C166="SINAPI",VLOOKUP(D166,#REF!,3,FALSE),IF(C166="COTAÇÃO",VLOOKUP(D166,#REF!,3,FALSE)))),IF(C166="LABOR",VLOOKUP(D166,#REF!,6,FALSE),IF(C166="SINAPI",VLOOKUP(D166,#REF!,3,FALSE),"outro")))</f>
        <v>#REF!</v>
      </c>
      <c r="H166" s="23">
        <v>2.8151999999999999</v>
      </c>
      <c r="I166" s="24" t="e">
        <f>IF(B166="I",IF(F166="MO",IF(C166="LABOR",ROUND(VLOOKUP(D166,#REF!,4,FALSE)/(1+#REF!),2),IF(C166="SINAPI",ROUND(VLOOKUP(D166,#REF!,5,FALSE)/(1+#REF!),2),"outro")),IF(C166="LABOR",VLOOKUP(D166,#REF!,4,FALSE),IF(C166="SINAPI",VLOOKUP(D166,#REF!,5,FALSE),IF(C166="COTAÇÃO",VLOOKUP(D166,#REF!,14,FALSE))))),IF(C166="SINAPI",IF(F166="MO",ROUND(VLOOKUP(D166,#REF!,4,FALSE)/(1+#REF!),2),VLOOKUP(D166,#REF!,4,FALSE)),"outro"))</f>
        <v>#REF!</v>
      </c>
      <c r="J166" s="24" t="e">
        <f t="shared" si="5"/>
        <v>#REF!</v>
      </c>
    </row>
    <row r="167" spans="1:10">
      <c r="A167" s="320"/>
      <c r="B167" s="13" t="s">
        <v>386</v>
      </c>
      <c r="C167" s="328" t="s">
        <v>73</v>
      </c>
      <c r="D167" s="22">
        <v>43006</v>
      </c>
      <c r="E167" s="21" t="e">
        <f>IF(B167="I",IF(C167="LABOR",VLOOKUP(D167,#REF!,2,FALSE),IF(C167="SINAPI",VLOOKUP(D167,#REF!,2,FALSE),IF(C167="COTAÇÃO",VLOOKUP(D167,#REF!,2,FALSE)))),IF(C167="LABOR",VLOOKUP(D167,#REF!,5,FALSE),IF(C167="SINAPI",VLOOKUP(D167,#REF!,2,FALSE),"outro")))</f>
        <v>#REF!</v>
      </c>
      <c r="F167" s="328" t="s">
        <v>12</v>
      </c>
      <c r="G167" s="22" t="e">
        <f>IF(B167="I",IF(C167="LABOR",VLOOKUP(D167,#REF!,3,FALSE),IF(C167="SINAPI",VLOOKUP(D167,#REF!,3,FALSE),IF(C167="COTAÇÃO",VLOOKUP(D167,#REF!,3,FALSE)))),IF(C167="LABOR",VLOOKUP(D167,#REF!,6,FALSE),IF(C167="SINAPI",VLOOKUP(D167,#REF!,3,FALSE),"outro")))</f>
        <v>#REF!</v>
      </c>
      <c r="H167" s="23">
        <v>2.6316000000000002</v>
      </c>
      <c r="I167" s="24" t="e">
        <f>IF(B167="I",IF(F167="MO",IF(C167="LABOR",ROUND(VLOOKUP(D167,#REF!,4,FALSE)/(1+#REF!),2),IF(C167="SINAPI",ROUND(VLOOKUP(D167,#REF!,5,FALSE)/(1+#REF!),2),"outro")),IF(C167="LABOR",VLOOKUP(D167,#REF!,4,FALSE),IF(C167="SINAPI",VLOOKUP(D167,#REF!,5,FALSE),IF(C167="COTAÇÃO",VLOOKUP(D167,#REF!,14,FALSE))))),IF(C167="SINAPI",IF(F167="MO",ROUND(VLOOKUP(D167,#REF!,4,FALSE)/(1+#REF!),2),VLOOKUP(D167,#REF!,4,FALSE)),"outro"))</f>
        <v>#REF!</v>
      </c>
      <c r="J167" s="24" t="e">
        <f t="shared" si="5"/>
        <v>#REF!</v>
      </c>
    </row>
    <row r="168" spans="1:10">
      <c r="A168" s="320"/>
      <c r="B168" s="13" t="s">
        <v>386</v>
      </c>
      <c r="C168" s="328" t="s">
        <v>73</v>
      </c>
      <c r="D168" s="22">
        <v>45104</v>
      </c>
      <c r="E168" s="21" t="e">
        <f>IF(B168="I",IF(C168="LABOR",VLOOKUP(D168,#REF!,2,FALSE),IF(C168="SINAPI",VLOOKUP(D168,#REF!,2,FALSE),IF(C168="COTAÇÃO",VLOOKUP(D168,#REF!,2,FALSE)))),IF(C168="LABOR",VLOOKUP(D168,#REF!,5,FALSE),IF(C168="SINAPI",VLOOKUP(D168,#REF!,2,FALSE),"outro")))</f>
        <v>#REF!</v>
      </c>
      <c r="F168" s="328" t="s">
        <v>12</v>
      </c>
      <c r="G168" s="22" t="e">
        <f>IF(B168="I",IF(C168="LABOR",VLOOKUP(D168,#REF!,3,FALSE),IF(C168="SINAPI",VLOOKUP(D168,#REF!,3,FALSE),IF(C168="COTAÇÃO",VLOOKUP(D168,#REF!,3,FALSE)))),IF(C168="LABOR",VLOOKUP(D168,#REF!,6,FALSE),IF(C168="SINAPI",VLOOKUP(D168,#REF!,3,FALSE),"outro")))</f>
        <v>#REF!</v>
      </c>
      <c r="H168" s="23">
        <v>0.34</v>
      </c>
      <c r="I168" s="24" t="e">
        <f>IF(B168="I",IF(F168="MO",IF(C168="LABOR",ROUND(VLOOKUP(D168,#REF!,4,FALSE)/(1+#REF!),2),IF(C168="SINAPI",ROUND(VLOOKUP(D168,#REF!,5,FALSE)/(1+#REF!),2),"outro")),IF(C168="LABOR",VLOOKUP(D168,#REF!,4,FALSE),IF(C168="SINAPI",VLOOKUP(D168,#REF!,5,FALSE),IF(C168="COTAÇÃO",VLOOKUP(D168,#REF!,14,FALSE))))),IF(C168="SINAPI",IF(F168="MO",ROUND(VLOOKUP(D168,#REF!,4,FALSE)/(1+#REF!),2),VLOOKUP(D168,#REF!,4,FALSE)),"outro"))</f>
        <v>#REF!</v>
      </c>
      <c r="J168" s="24" t="e">
        <f t="shared" si="5"/>
        <v>#REF!</v>
      </c>
    </row>
    <row r="169" spans="1:10" ht="30">
      <c r="A169" s="320"/>
      <c r="B169" s="13" t="s">
        <v>386</v>
      </c>
      <c r="C169" s="328" t="s">
        <v>382</v>
      </c>
      <c r="D169" s="22">
        <v>7555</v>
      </c>
      <c r="E169" s="14" t="e">
        <f>IF(B169="I",IF(C169="LABOR",VLOOKUP(D169,#REF!,2,FALSE),IF(C169="SINAPI",VLOOKUP(D169,#REF!,2,FALSE),IF(C169="COTAÇÃO",VLOOKUP(D169,#REF!,2,FALSE)))),IF(C169="LABOR",VLOOKUP(D169,#REF!,5,FALSE),IF(C169="SINAPI",VLOOKUP(D169,#REF!,2,FALSE),"outro")))</f>
        <v>#REF!</v>
      </c>
      <c r="F169" s="328" t="s">
        <v>12</v>
      </c>
      <c r="G169" s="22" t="e">
        <f>IF(B169="I",IF(C169="LABOR",VLOOKUP(D169,#REF!,3,FALSE),IF(C169="SINAPI",VLOOKUP(D169,#REF!,3,FALSE),IF(C169="COTAÇÃO",VLOOKUP(D169,#REF!,3,FALSE)))),IF(C169="LABOR",VLOOKUP(D169,#REF!,6,FALSE),IF(C169="SINAPI",VLOOKUP(D169,#REF!,3,FALSE),"outro")))</f>
        <v>#REF!</v>
      </c>
      <c r="H169" s="23">
        <v>0.14000000000000001</v>
      </c>
      <c r="I169" s="24" t="e">
        <f>IF(B169="I",IF(F169="MO",IF(C169="LABOR",ROUND(VLOOKUP(D169,#REF!,4,FALSE)/(1+#REF!),2),IF(C169="SINAPI",ROUND(VLOOKUP(D169,#REF!,5,FALSE)/(1+#REF!),2),"outro")),IF(C169="LABOR",VLOOKUP(D169,#REF!,4,FALSE),IF(C169="SINAPI",VLOOKUP(D169,#REF!,5,FALSE),IF(C169="COTAÇÃO",VLOOKUP(D169,#REF!,14,FALSE))))),IF(C169="SINAPI",IF(F169="MO",ROUND(VLOOKUP(D169,#REF!,4,FALSE)/(1+#REF!),2),VLOOKUP(D169,#REF!,4,FALSE)),"outro"))</f>
        <v>#REF!</v>
      </c>
      <c r="J169" s="24" t="e">
        <f t="shared" si="5"/>
        <v>#REF!</v>
      </c>
    </row>
    <row r="170" spans="1:10">
      <c r="A170" s="320"/>
      <c r="B170" s="13" t="s">
        <v>386</v>
      </c>
      <c r="C170" s="328" t="s">
        <v>73</v>
      </c>
      <c r="D170" s="22">
        <v>45519</v>
      </c>
      <c r="E170" s="21" t="e">
        <f>IF(B170="I",IF(C170="LABOR",VLOOKUP(D170,#REF!,2,FALSE),IF(C170="SINAPI",VLOOKUP(D170,#REF!,2,FALSE),IF(C170="COTAÇÃO",VLOOKUP(D170,#REF!,2,FALSE)))),IF(C170="LABOR",VLOOKUP(D170,#REF!,5,FALSE),IF(C170="SINAPI",VLOOKUP(D170,#REF!,2,FALSE),"outro")))</f>
        <v>#REF!</v>
      </c>
      <c r="F170" s="328" t="s">
        <v>12</v>
      </c>
      <c r="G170" s="22" t="e">
        <f>IF(B170="I",IF(C170="LABOR",VLOOKUP(D170,#REF!,3,FALSE),IF(C170="SINAPI",VLOOKUP(D170,#REF!,3,FALSE),IF(C170="COTAÇÃO",VLOOKUP(D170,#REF!,3,FALSE)))),IF(C170="LABOR",VLOOKUP(D170,#REF!,6,FALSE),IF(C170="SINAPI",VLOOKUP(D170,#REF!,3,FALSE),"outro")))</f>
        <v>#REF!</v>
      </c>
      <c r="H170" s="23">
        <v>0.14000000000000001</v>
      </c>
      <c r="I170" s="24" t="e">
        <f>IF(B170="I",IF(F170="MO",IF(C170="LABOR",ROUND(VLOOKUP(D170,#REF!,4,FALSE)/(1+#REF!),2),IF(C170="SINAPI",ROUND(VLOOKUP(D170,#REF!,5,FALSE)/(1+#REF!),2),"outro")),IF(C170="LABOR",VLOOKUP(D170,#REF!,4,FALSE),IF(C170="SINAPI",VLOOKUP(D170,#REF!,5,FALSE),IF(C170="COTAÇÃO",VLOOKUP(D170,#REF!,14,FALSE))))),IF(C170="SINAPI",IF(F170="MO",ROUND(VLOOKUP(D170,#REF!,4,FALSE)/(1+#REF!),2),VLOOKUP(D170,#REF!,4,FALSE)),"outro"))</f>
        <v>#REF!</v>
      </c>
      <c r="J170" s="24" t="e">
        <f t="shared" si="5"/>
        <v>#REF!</v>
      </c>
    </row>
    <row r="171" spans="1:10">
      <c r="A171" s="320"/>
      <c r="B171" s="13" t="s">
        <v>386</v>
      </c>
      <c r="C171" s="328" t="s">
        <v>382</v>
      </c>
      <c r="D171" s="22">
        <v>7549</v>
      </c>
      <c r="E171" s="21" t="e">
        <f>IF(B171="I",IF(C171="LABOR",VLOOKUP(D171,#REF!,2,FALSE),IF(C171="SINAPI",VLOOKUP(D171,#REF!,2,FALSE),IF(C171="COTAÇÃO",VLOOKUP(D171,#REF!,2,FALSE)))),IF(C171="LABOR",VLOOKUP(D171,#REF!,5,FALSE),IF(C171="SINAPI",VLOOKUP(D171,#REF!,2,FALSE),"outro")))</f>
        <v>#REF!</v>
      </c>
      <c r="F171" s="328" t="s">
        <v>12</v>
      </c>
      <c r="G171" s="22" t="e">
        <f>IF(B171="I",IF(C171="LABOR",VLOOKUP(D171,#REF!,3,FALSE),IF(C171="SINAPI",VLOOKUP(D171,#REF!,3,FALSE),IF(C171="COTAÇÃO",VLOOKUP(D171,#REF!,3,FALSE)))),IF(C171="LABOR",VLOOKUP(D171,#REF!,6,FALSE),IF(C171="SINAPI",VLOOKUP(D171,#REF!,3,FALSE),"outro")))</f>
        <v>#REF!</v>
      </c>
      <c r="H171" s="23">
        <v>0.42</v>
      </c>
      <c r="I171" s="24" t="e">
        <f>IF(B171="I",IF(F171="MO",IF(C171="LABOR",ROUND(VLOOKUP(D171,#REF!,4,FALSE)/(1+#REF!),2),IF(C171="SINAPI",ROUND(VLOOKUP(D171,#REF!,5,FALSE)/(1+#REF!),2),"outro")),IF(C171="LABOR",VLOOKUP(D171,#REF!,4,FALSE),IF(C171="SINAPI",VLOOKUP(D171,#REF!,5,FALSE),IF(C171="COTAÇÃO",VLOOKUP(D171,#REF!,14,FALSE))))),IF(C171="SINAPI",IF(F171="MO",ROUND(VLOOKUP(D171,#REF!,4,FALSE)/(1+#REF!),2),VLOOKUP(D171,#REF!,4,FALSE)),"outro"))</f>
        <v>#REF!</v>
      </c>
      <c r="J171" s="24" t="e">
        <f t="shared" si="5"/>
        <v>#REF!</v>
      </c>
    </row>
    <row r="172" spans="1:10">
      <c r="A172" s="320"/>
      <c r="B172" s="13" t="s">
        <v>386</v>
      </c>
      <c r="C172" s="328" t="s">
        <v>382</v>
      </c>
      <c r="D172" s="22">
        <v>3764</v>
      </c>
      <c r="E172" s="21" t="e">
        <f>IF(B172="I",IF(C172="LABOR",VLOOKUP(D172,#REF!,2,FALSE),IF(C172="SINAPI",VLOOKUP(D172,#REF!,2,FALSE),IF(C172="COTAÇÃO",VLOOKUP(D172,#REF!,2,FALSE)))),IF(C172="LABOR",VLOOKUP(D172,#REF!,5,FALSE),IF(C172="SINAPI",VLOOKUP(D172,#REF!,2,FALSE),"outro")))</f>
        <v>#REF!</v>
      </c>
      <c r="F172" s="328" t="s">
        <v>12</v>
      </c>
      <c r="G172" s="22" t="e">
        <f>IF(B172="I",IF(C172="LABOR",VLOOKUP(D172,#REF!,3,FALSE),IF(C172="SINAPI",VLOOKUP(D172,#REF!,3,FALSE),IF(C172="COTAÇÃO",VLOOKUP(D172,#REF!,3,FALSE)))),IF(C172="LABOR",VLOOKUP(D172,#REF!,6,FALSE),IF(C172="SINAPI",VLOOKUP(D172,#REF!,3,FALSE),"outro")))</f>
        <v>#REF!</v>
      </c>
      <c r="H172" s="23">
        <v>0.14000000000000001</v>
      </c>
      <c r="I172" s="24" t="e">
        <f>IF(B172="I",IF(F172="MO",IF(C172="LABOR",ROUND(VLOOKUP(D172,#REF!,4,FALSE)/(1+#REF!),2),IF(C172="SINAPI",ROUND(VLOOKUP(D172,#REF!,5,FALSE)/(1+#REF!),2),"outro")),IF(C172="LABOR",VLOOKUP(D172,#REF!,4,FALSE),IF(C172="SINAPI",VLOOKUP(D172,#REF!,5,FALSE),IF(C172="COTAÇÃO",VLOOKUP(D172,#REF!,14,FALSE))))),IF(C172="SINAPI",IF(F172="MO",ROUND(VLOOKUP(D172,#REF!,4,FALSE)/(1+#REF!),2),VLOOKUP(D172,#REF!,4,FALSE)),"outro"))</f>
        <v>#REF!</v>
      </c>
      <c r="J172" s="24" t="e">
        <f t="shared" si="5"/>
        <v>#REF!</v>
      </c>
    </row>
    <row r="173" spans="1:10">
      <c r="A173" s="320"/>
      <c r="B173" s="13" t="s">
        <v>386</v>
      </c>
      <c r="C173" s="328" t="s">
        <v>73</v>
      </c>
      <c r="D173" s="22">
        <v>47561</v>
      </c>
      <c r="E173" s="14" t="e">
        <f>IF(B173="I",IF(C173="LABOR",VLOOKUP(D173,#REF!,2,FALSE),IF(C173="SINAPI",VLOOKUP(D173,#REF!,2,FALSE),IF(C173="COTAÇÃO",VLOOKUP(D173,#REF!,2,FALSE)))),IF(C173="LABOR",VLOOKUP(D173,#REF!,5,FALSE),IF(C173="SINAPI",VLOOKUP(D173,#REF!,2,FALSE),"outro")))</f>
        <v>#REF!</v>
      </c>
      <c r="F173" s="328" t="s">
        <v>12</v>
      </c>
      <c r="G173" s="22" t="e">
        <f>IF(B173="I",IF(C173="LABOR",VLOOKUP(D173,#REF!,3,FALSE),IF(C173="SINAPI",VLOOKUP(D173,#REF!,3,FALSE),IF(C173="COTAÇÃO",VLOOKUP(D173,#REF!,3,FALSE)))),IF(C173="LABOR",VLOOKUP(D173,#REF!,6,FALSE),IF(C173="SINAPI",VLOOKUP(D173,#REF!,3,FALSE),"outro")))</f>
        <v>#REF!</v>
      </c>
      <c r="H173" s="23">
        <v>7.0000000000000007E-2</v>
      </c>
      <c r="I173" s="24" t="e">
        <f>IF(B173="I",IF(F173="MO",IF(C173="LABOR",ROUND(VLOOKUP(D173,#REF!,4,FALSE)/(1+#REF!),2),IF(C173="SINAPI",ROUND(VLOOKUP(D173,#REF!,5,FALSE)/(1+#REF!),2),"outro")),IF(C173="LABOR",VLOOKUP(D173,#REF!,4,FALSE),IF(C173="SINAPI",VLOOKUP(D173,#REF!,5,FALSE),IF(C173="COTAÇÃO",VLOOKUP(D173,#REF!,14,FALSE))))),IF(C173="SINAPI",IF(F173="MO",ROUND(VLOOKUP(D173,#REF!,4,FALSE)/(1+#REF!),2),VLOOKUP(D173,#REF!,4,FALSE)),"outro"))</f>
        <v>#REF!</v>
      </c>
      <c r="J173" s="24" t="e">
        <f t="shared" si="5"/>
        <v>#REF!</v>
      </c>
    </row>
    <row r="174" spans="1:10">
      <c r="A174" s="320"/>
      <c r="B174" s="13" t="s">
        <v>386</v>
      </c>
      <c r="C174" s="328" t="s">
        <v>382</v>
      </c>
      <c r="D174" s="22">
        <v>851</v>
      </c>
      <c r="E174" s="21" t="e">
        <f>IF(B174="I",IF(C174="LABOR",VLOOKUP(D174,#REF!,2,FALSE),IF(C174="SINAPI",VLOOKUP(D174,#REF!,2,FALSE),IF(C174="COTAÇÃO",VLOOKUP(D174,#REF!,2,FALSE)))),IF(C174="LABOR",VLOOKUP(D174,#REF!,5,FALSE),IF(C174="SINAPI",VLOOKUP(D174,#REF!,2,FALSE),"outro")))</f>
        <v>#REF!</v>
      </c>
      <c r="F174" s="328" t="s">
        <v>12</v>
      </c>
      <c r="G174" s="22" t="e">
        <f>IF(B174="I",IF(C174="LABOR",VLOOKUP(D174,#REF!,3,FALSE),IF(C174="SINAPI",VLOOKUP(D174,#REF!,3,FALSE),IF(C174="COTAÇÃO",VLOOKUP(D174,#REF!,3,FALSE)))),IF(C174="LABOR",VLOOKUP(D174,#REF!,6,FALSE),IF(C174="SINAPI",VLOOKUP(D174,#REF!,3,FALSE),"outro")))</f>
        <v>#REF!</v>
      </c>
      <c r="H174" s="23">
        <v>0.41</v>
      </c>
      <c r="I174" s="24" t="e">
        <f>IF(B174="I",IF(F174="MO",IF(C174="LABOR",ROUND(VLOOKUP(D174,#REF!,4,FALSE)/(1+#REF!),2),IF(C174="SINAPI",ROUND(VLOOKUP(D174,#REF!,5,FALSE)/(1+#REF!),2),"outro")),IF(C174="LABOR",VLOOKUP(D174,#REF!,4,FALSE),IF(C174="SINAPI",VLOOKUP(D174,#REF!,5,FALSE),IF(C174="COTAÇÃO",VLOOKUP(D174,#REF!,14,FALSE))))),IF(C174="SINAPI",IF(F174="MO",ROUND(VLOOKUP(D174,#REF!,4,FALSE)/(1+#REF!),2),VLOOKUP(D174,#REF!,4,FALSE)),"outro"))</f>
        <v>#REF!</v>
      </c>
      <c r="J174" s="24" t="e">
        <f t="shared" si="5"/>
        <v>#REF!</v>
      </c>
    </row>
    <row r="175" spans="1:10">
      <c r="A175" s="320"/>
      <c r="B175" s="13" t="s">
        <v>386</v>
      </c>
      <c r="C175" s="328" t="s">
        <v>73</v>
      </c>
      <c r="D175" s="22">
        <v>48516</v>
      </c>
      <c r="E175" s="21" t="e">
        <f>IF(B175="I",IF(C175="LABOR",VLOOKUP(D175,#REF!,2,FALSE),IF(C175="SINAPI",VLOOKUP(D175,#REF!,2,FALSE),IF(C175="COTAÇÃO",VLOOKUP(D175,#REF!,2,FALSE)))),IF(C175="LABOR",VLOOKUP(D175,#REF!,5,FALSE),IF(C175="SINAPI",VLOOKUP(D175,#REF!,2,FALSE),"outro")))</f>
        <v>#REF!</v>
      </c>
      <c r="F175" s="328" t="s">
        <v>12</v>
      </c>
      <c r="G175" s="22" t="e">
        <f>IF(B175="I",IF(C175="LABOR",VLOOKUP(D175,#REF!,3,FALSE),IF(C175="SINAPI",VLOOKUP(D175,#REF!,3,FALSE),IF(C175="COTAÇÃO",VLOOKUP(D175,#REF!,3,FALSE)))),IF(C175="LABOR",VLOOKUP(D175,#REF!,6,FALSE),IF(C175="SINAPI",VLOOKUP(D175,#REF!,3,FALSE),"outro")))</f>
        <v>#REF!</v>
      </c>
      <c r="H175" s="23">
        <v>0.41</v>
      </c>
      <c r="I175" s="24" t="e">
        <f>IF(B175="I",IF(F175="MO",IF(C175="LABOR",ROUND(VLOOKUP(D175,#REF!,4,FALSE)/(1+#REF!),2),IF(C175="SINAPI",ROUND(VLOOKUP(D175,#REF!,5,FALSE)/(1+#REF!),2),"outro")),IF(C175="LABOR",VLOOKUP(D175,#REF!,4,FALSE),IF(C175="SINAPI",VLOOKUP(D175,#REF!,5,FALSE),IF(C175="COTAÇÃO",VLOOKUP(D175,#REF!,14,FALSE))))),IF(C175="SINAPI",IF(F175="MO",ROUND(VLOOKUP(D175,#REF!,4,FALSE)/(1+#REF!),2),VLOOKUP(D175,#REF!,4,FALSE)),"outro"))</f>
        <v>#REF!</v>
      </c>
      <c r="J175" s="24" t="e">
        <f t="shared" si="5"/>
        <v>#REF!</v>
      </c>
    </row>
    <row r="176" spans="1:10">
      <c r="A176" s="320"/>
      <c r="B176" s="13" t="s">
        <v>386</v>
      </c>
      <c r="C176" s="328" t="s">
        <v>73</v>
      </c>
      <c r="D176" s="22">
        <v>48534</v>
      </c>
      <c r="E176" s="21" t="e">
        <f>IF(B176="I",IF(C176="LABOR",VLOOKUP(D176,#REF!,2,FALSE),IF(C176="SINAPI",VLOOKUP(D176,#REF!,2,FALSE),IF(C176="COTAÇÃO",VLOOKUP(D176,#REF!,2,FALSE)))),IF(C176="LABOR",VLOOKUP(D176,#REF!,5,FALSE),IF(C176="SINAPI",VLOOKUP(D176,#REF!,2,FALSE),"outro")))</f>
        <v>#REF!</v>
      </c>
      <c r="F176" s="328" t="s">
        <v>12</v>
      </c>
      <c r="G176" s="22" t="e">
        <f>IF(B176="I",IF(C176="LABOR",VLOOKUP(D176,#REF!,3,FALSE),IF(C176="SINAPI",VLOOKUP(D176,#REF!,3,FALSE),IF(C176="COTAÇÃO",VLOOKUP(D176,#REF!,3,FALSE)))),IF(C176="LABOR",VLOOKUP(D176,#REF!,6,FALSE),IF(C176="SINAPI",VLOOKUP(D176,#REF!,3,FALSE),"outro")))</f>
        <v>#REF!</v>
      </c>
      <c r="H176" s="23">
        <v>0.41</v>
      </c>
      <c r="I176" s="24" t="e">
        <f>IF(B176="I",IF(F176="MO",IF(C176="LABOR",ROUND(VLOOKUP(D176,#REF!,4,FALSE)/(1+#REF!),2),IF(C176="SINAPI",ROUND(VLOOKUP(D176,#REF!,5,FALSE)/(1+#REF!),2),"outro")),IF(C176="LABOR",VLOOKUP(D176,#REF!,4,FALSE),IF(C176="SINAPI",VLOOKUP(D176,#REF!,5,FALSE),IF(C176="COTAÇÃO",VLOOKUP(D176,#REF!,14,FALSE))))),IF(C176="SINAPI",IF(F176="MO",ROUND(VLOOKUP(D176,#REF!,4,FALSE)/(1+#REF!),2),VLOOKUP(D176,#REF!,4,FALSE)),"outro"))</f>
        <v>#REF!</v>
      </c>
      <c r="J176" s="24" t="e">
        <f t="shared" si="5"/>
        <v>#REF!</v>
      </c>
    </row>
    <row r="177" spans="1:10">
      <c r="A177" s="320"/>
      <c r="B177" s="13" t="s">
        <v>386</v>
      </c>
      <c r="C177" s="328" t="s">
        <v>73</v>
      </c>
      <c r="D177" s="22">
        <v>49505</v>
      </c>
      <c r="E177" s="21" t="e">
        <f>IF(B177="I",IF(C177="LABOR",VLOOKUP(D177,#REF!,2,FALSE),IF(C177="SINAPI",VLOOKUP(D177,#REF!,2,FALSE),IF(C177="COTAÇÃO",VLOOKUP(D177,#REF!,2,FALSE)))),IF(C177="LABOR",VLOOKUP(D177,#REF!,5,FALSE),IF(C177="SINAPI",VLOOKUP(D177,#REF!,2,FALSE),"outro")))</f>
        <v>#REF!</v>
      </c>
      <c r="F177" s="328" t="s">
        <v>12</v>
      </c>
      <c r="G177" s="22" t="e">
        <f>IF(B177="I",IF(C177="LABOR",VLOOKUP(D177,#REF!,3,FALSE),IF(C177="SINAPI",VLOOKUP(D177,#REF!,3,FALSE),IF(C177="COTAÇÃO",VLOOKUP(D177,#REF!,3,FALSE)))),IF(C177="LABOR",VLOOKUP(D177,#REF!,6,FALSE),IF(C177="SINAPI",VLOOKUP(D177,#REF!,3,FALSE),"outro")))</f>
        <v>#REF!</v>
      </c>
      <c r="H177" s="23">
        <v>0.14000000000000001</v>
      </c>
      <c r="I177" s="24" t="e">
        <f>IF(B177="I",IF(F177="MO",IF(C177="LABOR",ROUND(VLOOKUP(D177,#REF!,4,FALSE)/(1+#REF!),2),IF(C177="SINAPI",ROUND(VLOOKUP(D177,#REF!,5,FALSE)/(1+#REF!),2),"outro")),IF(C177="LABOR",VLOOKUP(D177,#REF!,4,FALSE),IF(C177="SINAPI",VLOOKUP(D177,#REF!,5,FALSE),IF(C177="COTAÇÃO",VLOOKUP(D177,#REF!,14,FALSE))))),IF(C177="SINAPI",IF(F177="MO",ROUND(VLOOKUP(D177,#REF!,4,FALSE)/(1+#REF!),2),VLOOKUP(D177,#REF!,4,FALSE)),"outro"))</f>
        <v>#REF!</v>
      </c>
      <c r="J177" s="24" t="e">
        <f t="shared" si="5"/>
        <v>#REF!</v>
      </c>
    </row>
    <row r="178" spans="1:10">
      <c r="A178" s="320"/>
      <c r="B178" s="13" t="s">
        <v>386</v>
      </c>
      <c r="C178" s="328" t="s">
        <v>73</v>
      </c>
      <c r="D178" s="22">
        <v>62111</v>
      </c>
      <c r="E178" s="21" t="e">
        <f>IF(B178="I",IF(C178="LABOR",VLOOKUP(D178,#REF!,2,FALSE),IF(C178="SINAPI",VLOOKUP(D178,#REF!,2,FALSE),IF(C178="COTAÇÃO",VLOOKUP(D178,#REF!,2,FALSE)))),IF(C178="LABOR",VLOOKUP(D178,#REF!,5,FALSE),IF(C178="SINAPI",VLOOKUP(D178,#REF!,2,FALSE),"outro")))</f>
        <v>#REF!</v>
      </c>
      <c r="F178" s="328" t="s">
        <v>12</v>
      </c>
      <c r="G178" s="22" t="e">
        <f>IF(B178="I",IF(C178="LABOR",VLOOKUP(D178,#REF!,3,FALSE),IF(C178="SINAPI",VLOOKUP(D178,#REF!,3,FALSE),IF(C178="COTAÇÃO",VLOOKUP(D178,#REF!,3,FALSE)))),IF(C178="LABOR",VLOOKUP(D178,#REF!,6,FALSE),IF(C178="SINAPI",VLOOKUP(D178,#REF!,3,FALSE),"outro")))</f>
        <v>#REF!</v>
      </c>
      <c r="H178" s="23">
        <v>0.28000000000000003</v>
      </c>
      <c r="I178" s="24" t="e">
        <f>IF(B178="I",IF(F178="MO",IF(C178="LABOR",ROUND(VLOOKUP(D178,#REF!,4,FALSE)/(1+#REF!),2),IF(C178="SINAPI",ROUND(VLOOKUP(D178,#REF!,5,FALSE)/(1+#REF!),2),"outro")),IF(C178="LABOR",VLOOKUP(D178,#REF!,4,FALSE),IF(C178="SINAPI",VLOOKUP(D178,#REF!,5,FALSE),IF(C178="COTAÇÃO",VLOOKUP(D178,#REF!,14,FALSE))))),IF(C178="SINAPI",IF(F178="MO",ROUND(VLOOKUP(D178,#REF!,4,FALSE)/(1+#REF!),2),VLOOKUP(D178,#REF!,4,FALSE)),"outro"))</f>
        <v>#REF!</v>
      </c>
      <c r="J178" s="24" t="e">
        <f t="shared" si="5"/>
        <v>#REF!</v>
      </c>
    </row>
    <row r="179" spans="1:10">
      <c r="A179" s="320"/>
      <c r="B179" s="13" t="s">
        <v>386</v>
      </c>
      <c r="C179" s="328" t="s">
        <v>382</v>
      </c>
      <c r="D179" s="22">
        <v>9868</v>
      </c>
      <c r="E179" s="21" t="e">
        <f>IF(B179="I",IF(C179="LABOR",VLOOKUP(D179,#REF!,2,FALSE),IF(C179="SINAPI",VLOOKUP(D179,#REF!,2,FALSE),IF(C179="COTAÇÃO",VLOOKUP(D179,#REF!,2,FALSE)))),IF(C179="LABOR",VLOOKUP(D179,#REF!,5,FALSE),IF(C179="SINAPI",VLOOKUP(D179,#REF!,2,FALSE),"outro")))</f>
        <v>#REF!</v>
      </c>
      <c r="F179" s="328" t="s">
        <v>12</v>
      </c>
      <c r="G179" s="22" t="e">
        <f>IF(B179="I",IF(C179="LABOR",VLOOKUP(D179,#REF!,3,FALSE),IF(C179="SINAPI",VLOOKUP(D179,#REF!,3,FALSE),IF(C179="COTAÇÃO",VLOOKUP(D179,#REF!,3,FALSE)))),IF(C179="LABOR",VLOOKUP(D179,#REF!,6,FALSE),IF(C179="SINAPI",VLOOKUP(D179,#REF!,3,FALSE),"outro")))</f>
        <v>#REF!</v>
      </c>
      <c r="H179" s="23">
        <v>1.4210700000000001</v>
      </c>
      <c r="I179" s="24" t="e">
        <f>IF(B179="I",IF(F179="MO",IF(C179="LABOR",ROUND(VLOOKUP(D179,#REF!,4,FALSE)/(1+#REF!),2),IF(C179="SINAPI",ROUND(VLOOKUP(D179,#REF!,5,FALSE)/(1+#REF!),2),"outro")),IF(C179="LABOR",VLOOKUP(D179,#REF!,4,FALSE),IF(C179="SINAPI",VLOOKUP(D179,#REF!,5,FALSE),IF(C179="COTAÇÃO",VLOOKUP(D179,#REF!,14,FALSE))))),IF(C179="SINAPI",IF(F179="MO",ROUND(VLOOKUP(D179,#REF!,4,FALSE)/(1+#REF!),2),VLOOKUP(D179,#REF!,4,FALSE)),"outro"))</f>
        <v>#REF!</v>
      </c>
      <c r="J179" s="24" t="e">
        <f t="shared" si="5"/>
        <v>#REF!</v>
      </c>
    </row>
    <row r="180" spans="1:10">
      <c r="A180" s="320"/>
      <c r="B180" s="13" t="s">
        <v>386</v>
      </c>
      <c r="C180" s="328" t="s">
        <v>382</v>
      </c>
      <c r="D180" s="22">
        <v>3529</v>
      </c>
      <c r="E180" s="21" t="e">
        <f>IF(B180="I",IF(C180="LABOR",VLOOKUP(D180,#REF!,2,FALSE),IF(C180="SINAPI",VLOOKUP(D180,#REF!,2,FALSE),IF(C180="COTAÇÃO",VLOOKUP(D180,#REF!,2,FALSE)))),IF(C180="LABOR",VLOOKUP(D180,#REF!,5,FALSE),IF(C180="SINAPI",VLOOKUP(D180,#REF!,2,FALSE),"outro")))</f>
        <v>#REF!</v>
      </c>
      <c r="F180" s="328" t="s">
        <v>12</v>
      </c>
      <c r="G180" s="22" t="e">
        <f>IF(B180="I",IF(C180="LABOR",VLOOKUP(D180,#REF!,3,FALSE),IF(C180="SINAPI",VLOOKUP(D180,#REF!,3,FALSE),IF(C180="COTAÇÃO",VLOOKUP(D180,#REF!,3,FALSE)))),IF(C180="LABOR",VLOOKUP(D180,#REF!,6,FALSE),IF(C180="SINAPI",VLOOKUP(D180,#REF!,3,FALSE),"outro")))</f>
        <v>#REF!</v>
      </c>
      <c r="H180" s="23">
        <v>0.41</v>
      </c>
      <c r="I180" s="24" t="e">
        <f>IF(B180="I",IF(F180="MO",IF(C180="LABOR",ROUND(VLOOKUP(D180,#REF!,4,FALSE)/(1+#REF!),2),IF(C180="SINAPI",ROUND(VLOOKUP(D180,#REF!,5,FALSE)/(1+#REF!),2),"outro")),IF(C180="LABOR",VLOOKUP(D180,#REF!,4,FALSE),IF(C180="SINAPI",VLOOKUP(D180,#REF!,5,FALSE),IF(C180="COTAÇÃO",VLOOKUP(D180,#REF!,14,FALSE))))),IF(C180="SINAPI",IF(F180="MO",ROUND(VLOOKUP(D180,#REF!,4,FALSE)/(1+#REF!),2),VLOOKUP(D180,#REF!,4,FALSE)),"outro"))</f>
        <v>#REF!</v>
      </c>
      <c r="J180" s="24" t="e">
        <f t="shared" si="5"/>
        <v>#REF!</v>
      </c>
    </row>
    <row r="181" spans="1:10">
      <c r="A181" s="320"/>
      <c r="B181" s="13" t="s">
        <v>386</v>
      </c>
      <c r="C181" s="328" t="s">
        <v>382</v>
      </c>
      <c r="D181" s="22">
        <v>7139</v>
      </c>
      <c r="E181" s="21" t="e">
        <f>IF(B181="I",IF(C181="LABOR",VLOOKUP(D181,#REF!,2,FALSE),IF(C181="SINAPI",VLOOKUP(D181,#REF!,2,FALSE),IF(C181="COTAÇÃO",VLOOKUP(D181,#REF!,2,FALSE)))),IF(C181="LABOR",VLOOKUP(D181,#REF!,5,FALSE),IF(C181="SINAPI",VLOOKUP(D181,#REF!,2,FALSE),"outro")))</f>
        <v>#REF!</v>
      </c>
      <c r="F181" s="328" t="s">
        <v>12</v>
      </c>
      <c r="G181" s="22" t="e">
        <f>IF(B181="I",IF(C181="LABOR",VLOOKUP(D181,#REF!,3,FALSE),IF(C181="SINAPI",VLOOKUP(D181,#REF!,3,FALSE),IF(C181="COTAÇÃO",VLOOKUP(D181,#REF!,3,FALSE)))),IF(C181="LABOR",VLOOKUP(D181,#REF!,6,FALSE),IF(C181="SINAPI",VLOOKUP(D181,#REF!,3,FALSE),"outro")))</f>
        <v>#REF!</v>
      </c>
      <c r="H181" s="23">
        <v>0.14000000000000001</v>
      </c>
      <c r="I181" s="24" t="e">
        <f>IF(B181="I",IF(F181="MO",IF(C181="LABOR",ROUND(VLOOKUP(D181,#REF!,4,FALSE)/(1+#REF!),2),IF(C181="SINAPI",ROUND(VLOOKUP(D181,#REF!,5,FALSE)/(1+#REF!),2),"outro")),IF(C181="LABOR",VLOOKUP(D181,#REF!,4,FALSE),IF(C181="SINAPI",VLOOKUP(D181,#REF!,5,FALSE),IF(C181="COTAÇÃO",VLOOKUP(D181,#REF!,14,FALSE))))),IF(C181="SINAPI",IF(F181="MO",ROUND(VLOOKUP(D181,#REF!,4,FALSE)/(1+#REF!),2),VLOOKUP(D181,#REF!,4,FALSE)),"outro"))</f>
        <v>#REF!</v>
      </c>
      <c r="J181" s="24" t="e">
        <f t="shared" si="5"/>
        <v>#REF!</v>
      </c>
    </row>
    <row r="182" spans="1:10">
      <c r="A182" s="320"/>
      <c r="B182" s="13" t="s">
        <v>386</v>
      </c>
      <c r="C182" s="328" t="s">
        <v>382</v>
      </c>
      <c r="D182" s="22">
        <v>9835</v>
      </c>
      <c r="E182" s="21" t="e">
        <f>IF(B182="I",IF(C182="LABOR",VLOOKUP(D182,#REF!,2,FALSE),IF(C182="SINAPI",VLOOKUP(D182,#REF!,2,FALSE),IF(C182="COTAÇÃO",VLOOKUP(D182,#REF!,2,FALSE)))),IF(C182="LABOR",VLOOKUP(D182,#REF!,5,FALSE),IF(C182="SINAPI",VLOOKUP(D182,#REF!,2,FALSE),"outro")))</f>
        <v>#REF!</v>
      </c>
      <c r="F182" s="328" t="s">
        <v>12</v>
      </c>
      <c r="G182" s="22" t="e">
        <f>IF(B182="I",IF(C182="LABOR",VLOOKUP(D182,#REF!,3,FALSE),IF(C182="SINAPI",VLOOKUP(D182,#REF!,3,FALSE),IF(C182="COTAÇÃO",VLOOKUP(D182,#REF!,3,FALSE)))),IF(C182="LABOR",VLOOKUP(D182,#REF!,6,FALSE),IF(C182="SINAPI",VLOOKUP(D182,#REF!,3,FALSE),"outro")))</f>
        <v>#REF!</v>
      </c>
      <c r="H182" s="23">
        <v>0.32319999999999999</v>
      </c>
      <c r="I182" s="24" t="e">
        <f>IF(B182="I",IF(F182="MO",IF(C182="LABOR",ROUND(VLOOKUP(D182,#REF!,4,FALSE)/(1+#REF!),2),IF(C182="SINAPI",ROUND(VLOOKUP(D182,#REF!,5,FALSE)/(1+#REF!),2),"outro")),IF(C182="LABOR",VLOOKUP(D182,#REF!,4,FALSE),IF(C182="SINAPI",VLOOKUP(D182,#REF!,5,FALSE),IF(C182="COTAÇÃO",VLOOKUP(D182,#REF!,14,FALSE))))),IF(C182="SINAPI",IF(F182="MO",ROUND(VLOOKUP(D182,#REF!,4,FALSE)/(1+#REF!),2),VLOOKUP(D182,#REF!,4,FALSE)),"outro"))</f>
        <v>#REF!</v>
      </c>
      <c r="J182" s="24" t="e">
        <f t="shared" si="5"/>
        <v>#REF!</v>
      </c>
    </row>
    <row r="183" spans="1:10">
      <c r="A183" s="320"/>
      <c r="B183" s="13" t="s">
        <v>386</v>
      </c>
      <c r="C183" s="328" t="s">
        <v>382</v>
      </c>
      <c r="D183" s="22">
        <v>9836</v>
      </c>
      <c r="E183" s="21" t="e">
        <f>IF(B183="I",IF(C183="LABOR",VLOOKUP(D183,#REF!,2,FALSE),IF(C183="SINAPI",VLOOKUP(D183,#REF!,2,FALSE),IF(C183="COTAÇÃO",VLOOKUP(D183,#REF!,2,FALSE)))),IF(C183="LABOR",VLOOKUP(D183,#REF!,5,FALSE),IF(C183="SINAPI",VLOOKUP(D183,#REF!,2,FALSE),"outro")))</f>
        <v>#REF!</v>
      </c>
      <c r="F183" s="328" t="s">
        <v>12</v>
      </c>
      <c r="G183" s="22" t="e">
        <f>IF(B183="I",IF(C183="LABOR",VLOOKUP(D183,#REF!,3,FALSE),IF(C183="SINAPI",VLOOKUP(D183,#REF!,3,FALSE),IF(C183="COTAÇÃO",VLOOKUP(D183,#REF!,3,FALSE)))),IF(C183="LABOR",VLOOKUP(D183,#REF!,6,FALSE),IF(C183="SINAPI",VLOOKUP(D183,#REF!,3,FALSE),"outro")))</f>
        <v>#REF!</v>
      </c>
      <c r="H183" s="23">
        <v>0.19189999999999999</v>
      </c>
      <c r="I183" s="24" t="e">
        <f>IF(B183="I",IF(F183="MO",IF(C183="LABOR",ROUND(VLOOKUP(D183,#REF!,4,FALSE)/(1+#REF!),2),IF(C183="SINAPI",ROUND(VLOOKUP(D183,#REF!,5,FALSE)/(1+#REF!),2),"outro")),IF(C183="LABOR",VLOOKUP(D183,#REF!,4,FALSE),IF(C183="SINAPI",VLOOKUP(D183,#REF!,5,FALSE),IF(C183="COTAÇÃO",VLOOKUP(D183,#REF!,14,FALSE))))),IF(C183="SINAPI",IF(F183="MO",ROUND(VLOOKUP(D183,#REF!,4,FALSE)/(1+#REF!),2),VLOOKUP(D183,#REF!,4,FALSE)),"outro"))</f>
        <v>#REF!</v>
      </c>
      <c r="J183" s="24" t="e">
        <f t="shared" si="5"/>
        <v>#REF!</v>
      </c>
    </row>
    <row r="184" spans="1:10">
      <c r="A184" s="320"/>
      <c r="B184" s="13" t="s">
        <v>386</v>
      </c>
      <c r="C184" s="328" t="s">
        <v>382</v>
      </c>
      <c r="D184" s="22">
        <v>3517</v>
      </c>
      <c r="E184" s="21" t="e">
        <f>IF(B184="I",IF(C184="LABOR",VLOOKUP(D184,#REF!,2,FALSE),IF(C184="SINAPI",VLOOKUP(D184,#REF!,2,FALSE),IF(C184="COTAÇÃO",VLOOKUP(D184,#REF!,2,FALSE)))),IF(C184="LABOR",VLOOKUP(D184,#REF!,5,FALSE),IF(C184="SINAPI",VLOOKUP(D184,#REF!,2,FALSE),"outro")))</f>
        <v>#REF!</v>
      </c>
      <c r="F184" s="328" t="s">
        <v>12</v>
      </c>
      <c r="G184" s="22" t="e">
        <f>IF(B184="I",IF(C184="LABOR",VLOOKUP(D184,#REF!,3,FALSE),IF(C184="SINAPI",VLOOKUP(D184,#REF!,3,FALSE),IF(C184="COTAÇÃO",VLOOKUP(D184,#REF!,3,FALSE)))),IF(C184="LABOR",VLOOKUP(D184,#REF!,6,FALSE),IF(C184="SINAPI",VLOOKUP(D184,#REF!,3,FALSE),"outro")))</f>
        <v>#REF!</v>
      </c>
      <c r="H184" s="23">
        <v>0.28000000000000003</v>
      </c>
      <c r="I184" s="24" t="e">
        <f>IF(B184="I",IF(F184="MO",IF(C184="LABOR",ROUND(VLOOKUP(D184,#REF!,4,FALSE)/(1+#REF!),2),IF(C184="SINAPI",ROUND(VLOOKUP(D184,#REF!,5,FALSE)/(1+#REF!),2),"outro")),IF(C184="LABOR",VLOOKUP(D184,#REF!,4,FALSE),IF(C184="SINAPI",VLOOKUP(D184,#REF!,5,FALSE),IF(C184="COTAÇÃO",VLOOKUP(D184,#REF!,14,FALSE))))),IF(C184="SINAPI",IF(F184="MO",ROUND(VLOOKUP(D184,#REF!,4,FALSE)/(1+#REF!),2),VLOOKUP(D184,#REF!,4,FALSE)),"outro"))</f>
        <v>#REF!</v>
      </c>
      <c r="J184" s="24" t="e">
        <f t="shared" si="5"/>
        <v>#REF!</v>
      </c>
    </row>
    <row r="185" spans="1:10">
      <c r="A185" s="320"/>
      <c r="B185" s="13" t="s">
        <v>386</v>
      </c>
      <c r="C185" s="328" t="s">
        <v>382</v>
      </c>
      <c r="D185" s="22">
        <v>3528</v>
      </c>
      <c r="E185" s="21" t="e">
        <f>IF(B185="I",IF(C185="LABOR",VLOOKUP(D185,#REF!,2,FALSE),IF(C185="SINAPI",VLOOKUP(D185,#REF!,2,FALSE),IF(C185="COTAÇÃO",VLOOKUP(D185,#REF!,2,FALSE)))),IF(C185="LABOR",VLOOKUP(D185,#REF!,5,FALSE),IF(C185="SINAPI",VLOOKUP(D185,#REF!,2,FALSE),"outro")))</f>
        <v>#REF!</v>
      </c>
      <c r="F185" s="328" t="s">
        <v>12</v>
      </c>
      <c r="G185" s="22" t="e">
        <f>IF(B185="I",IF(C185="LABOR",VLOOKUP(D185,#REF!,3,FALSE),IF(C185="SINAPI",VLOOKUP(D185,#REF!,3,FALSE),IF(C185="COTAÇÃO",VLOOKUP(D185,#REF!,3,FALSE)))),IF(C185="LABOR",VLOOKUP(D185,#REF!,6,FALSE),IF(C185="SINAPI",VLOOKUP(D185,#REF!,3,FALSE),"outro")))</f>
        <v>#REF!</v>
      </c>
      <c r="H185" s="23">
        <v>7.0000000000000007E-2</v>
      </c>
      <c r="I185" s="24" t="e">
        <f>IF(B185="I",IF(F185="MO",IF(C185="LABOR",ROUND(VLOOKUP(D185,#REF!,4,FALSE)/(1+#REF!),2),IF(C185="SINAPI",ROUND(VLOOKUP(D185,#REF!,5,FALSE)/(1+#REF!),2),"outro")),IF(C185="LABOR",VLOOKUP(D185,#REF!,4,FALSE),IF(C185="SINAPI",VLOOKUP(D185,#REF!,5,FALSE),IF(C185="COTAÇÃO",VLOOKUP(D185,#REF!,14,FALSE))))),IF(C185="SINAPI",IF(F185="MO",ROUND(VLOOKUP(D185,#REF!,4,FALSE)/(1+#REF!),2),VLOOKUP(D185,#REF!,4,FALSE)),"outro"))</f>
        <v>#REF!</v>
      </c>
      <c r="J185" s="24" t="e">
        <f t="shared" si="5"/>
        <v>#REF!</v>
      </c>
    </row>
    <row r="186" spans="1:10">
      <c r="A186" s="320"/>
      <c r="B186" s="13" t="s">
        <v>386</v>
      </c>
      <c r="C186" s="328" t="s">
        <v>73</v>
      </c>
      <c r="D186" s="22">
        <v>62549</v>
      </c>
      <c r="E186" s="21" t="e">
        <f>IF(B186="I",IF(C186="LABOR",VLOOKUP(D186,#REF!,2,FALSE),IF(C186="SINAPI",VLOOKUP(D186,#REF!,2,FALSE),IF(C186="COTAÇÃO",VLOOKUP(D186,#REF!,2,FALSE)))),IF(C186="LABOR",VLOOKUP(D186,#REF!,5,FALSE),IF(C186="SINAPI",VLOOKUP(D186,#REF!,2,FALSE),"outro")))</f>
        <v>#REF!</v>
      </c>
      <c r="F186" s="328" t="s">
        <v>12</v>
      </c>
      <c r="G186" s="22" t="e">
        <f>IF(B186="I",IF(C186="LABOR",VLOOKUP(D186,#REF!,3,FALSE),IF(C186="SINAPI",VLOOKUP(D186,#REF!,3,FALSE),IF(C186="COTAÇÃO",VLOOKUP(D186,#REF!,3,FALSE)))),IF(C186="LABOR",VLOOKUP(D186,#REF!,6,FALSE),IF(C186="SINAPI",VLOOKUP(D186,#REF!,3,FALSE),"outro")))</f>
        <v>#REF!</v>
      </c>
      <c r="H186" s="23">
        <v>7.0000000000000007E-2</v>
      </c>
      <c r="I186" s="24" t="e">
        <f>IF(B186="I",IF(F186="MO",IF(C186="LABOR",ROUND(VLOOKUP(D186,#REF!,4,FALSE)/(1+#REF!),2),IF(C186="SINAPI",ROUND(VLOOKUP(D186,#REF!,5,FALSE)/(1+#REF!),2),"outro")),IF(C186="LABOR",VLOOKUP(D186,#REF!,4,FALSE),IF(C186="SINAPI",VLOOKUP(D186,#REF!,5,FALSE),IF(C186="COTAÇÃO",VLOOKUP(D186,#REF!,14,FALSE))))),IF(C186="SINAPI",IF(F186="MO",ROUND(VLOOKUP(D186,#REF!,4,FALSE)/(1+#REF!),2),VLOOKUP(D186,#REF!,4,FALSE)),"outro"))</f>
        <v>#REF!</v>
      </c>
      <c r="J186" s="24" t="e">
        <f t="shared" si="5"/>
        <v>#REF!</v>
      </c>
    </row>
    <row r="187" spans="1:10">
      <c r="A187" s="320"/>
      <c r="B187" s="13" t="s">
        <v>386</v>
      </c>
      <c r="C187" s="328" t="s">
        <v>382</v>
      </c>
      <c r="D187" s="22">
        <v>6005</v>
      </c>
      <c r="E187" s="21" t="e">
        <f>IF(B187="I",IF(C187="LABOR",VLOOKUP(D187,#REF!,2,FALSE),IF(C187="SINAPI",VLOOKUP(D187,#REF!,2,FALSE),IF(C187="COTAÇÃO",VLOOKUP(D187,#REF!,2,FALSE)))),IF(C187="LABOR",VLOOKUP(D187,#REF!,5,FALSE),IF(C187="SINAPI",VLOOKUP(D187,#REF!,2,FALSE),"outro")))</f>
        <v>#REF!</v>
      </c>
      <c r="F187" s="328" t="s">
        <v>12</v>
      </c>
      <c r="G187" s="22" t="e">
        <f>IF(B187="I",IF(C187="LABOR",VLOOKUP(D187,#REF!,3,FALSE),IF(C187="SINAPI",VLOOKUP(D187,#REF!,3,FALSE),IF(C187="COTAÇÃO",VLOOKUP(D187,#REF!,3,FALSE)))),IF(C187="LABOR",VLOOKUP(D187,#REF!,6,FALSE),IF(C187="SINAPI",VLOOKUP(D187,#REF!,3,FALSE),"outro")))</f>
        <v>#REF!</v>
      </c>
      <c r="H187" s="23">
        <v>7.0000000000000007E-2</v>
      </c>
      <c r="I187" s="24" t="e">
        <f>IF(B187="I",IF(F187="MO",IF(C187="LABOR",ROUND(VLOOKUP(D187,#REF!,4,FALSE)/(1+#REF!),2),IF(C187="SINAPI",ROUND(VLOOKUP(D187,#REF!,5,FALSE)/(1+#REF!),2),"outro")),IF(C187="LABOR",VLOOKUP(D187,#REF!,4,FALSE),IF(C187="SINAPI",VLOOKUP(D187,#REF!,5,FALSE),IF(C187="COTAÇÃO",VLOOKUP(D187,#REF!,14,FALSE))))),IF(C187="SINAPI",IF(F187="MO",ROUND(VLOOKUP(D187,#REF!,4,FALSE)/(1+#REF!),2),VLOOKUP(D187,#REF!,4,FALSE)),"outro"))</f>
        <v>#REF!</v>
      </c>
      <c r="J187" s="24" t="e">
        <f t="shared" si="5"/>
        <v>#REF!</v>
      </c>
    </row>
    <row r="188" spans="1:10">
      <c r="A188" s="320"/>
      <c r="B188" s="13" t="s">
        <v>386</v>
      </c>
      <c r="C188" s="328" t="s">
        <v>73</v>
      </c>
      <c r="D188" s="22">
        <v>62588</v>
      </c>
      <c r="E188" s="21" t="e">
        <f>IF(B188="I",IF(C188="LABOR",VLOOKUP(D188,#REF!,2,FALSE),IF(C188="SINAPI",VLOOKUP(D188,#REF!,2,FALSE),IF(C188="COTAÇÃO",VLOOKUP(D188,#REF!,2,FALSE)))),IF(C188="LABOR",VLOOKUP(D188,#REF!,5,FALSE),IF(C188="SINAPI",VLOOKUP(D188,#REF!,2,FALSE),"outro")))</f>
        <v>#REF!</v>
      </c>
      <c r="F188" s="328" t="s">
        <v>12</v>
      </c>
      <c r="G188" s="22" t="e">
        <f>IF(B188="I",IF(C188="LABOR",VLOOKUP(D188,#REF!,3,FALSE),IF(C188="SINAPI",VLOOKUP(D188,#REF!,3,FALSE),IF(C188="COTAÇÃO",VLOOKUP(D188,#REF!,3,FALSE)))),IF(C188="LABOR",VLOOKUP(D188,#REF!,6,FALSE),IF(C188="SINAPI",VLOOKUP(D188,#REF!,3,FALSE),"outro")))</f>
        <v>#REF!</v>
      </c>
      <c r="H188" s="23">
        <v>7.0000000000000007E-2</v>
      </c>
      <c r="I188" s="24" t="e">
        <f>IF(B188="I",IF(F188="MO",IF(C188="LABOR",ROUND(VLOOKUP(D188,#REF!,4,FALSE)/(1+#REF!),2),IF(C188="SINAPI",ROUND(VLOOKUP(D188,#REF!,5,FALSE)/(1+#REF!),2),"outro")),IF(C188="LABOR",VLOOKUP(D188,#REF!,4,FALSE),IF(C188="SINAPI",VLOOKUP(D188,#REF!,5,FALSE),IF(C188="COTAÇÃO",VLOOKUP(D188,#REF!,14,FALSE))))),IF(C188="SINAPI",IF(F188="MO",ROUND(VLOOKUP(D188,#REF!,4,FALSE)/(1+#REF!),2),VLOOKUP(D188,#REF!,4,FALSE)),"outro"))</f>
        <v>#REF!</v>
      </c>
      <c r="J188" s="24" t="e">
        <f t="shared" si="5"/>
        <v>#REF!</v>
      </c>
    </row>
    <row r="189" spans="1:10">
      <c r="A189" s="320"/>
      <c r="B189" s="13" t="s">
        <v>386</v>
      </c>
      <c r="C189" s="328" t="s">
        <v>73</v>
      </c>
      <c r="D189" s="22">
        <v>64006</v>
      </c>
      <c r="E189" s="21" t="e">
        <f>IF(B189="I",IF(C189="LABOR",VLOOKUP(D189,#REF!,2,FALSE),IF(C189="SINAPI",VLOOKUP(D189,#REF!,2,FALSE),IF(C189="COTAÇÃO",VLOOKUP(D189,#REF!,2,FALSE)))),IF(C189="LABOR",VLOOKUP(D189,#REF!,5,FALSE),IF(C189="SINAPI",VLOOKUP(D189,#REF!,2,FALSE),"outro")))</f>
        <v>#REF!</v>
      </c>
      <c r="F189" s="328" t="s">
        <v>12</v>
      </c>
      <c r="G189" s="22" t="e">
        <f>IF(B189="I",IF(C189="LABOR",VLOOKUP(D189,#REF!,3,FALSE),IF(C189="SINAPI",VLOOKUP(D189,#REF!,3,FALSE),IF(C189="COTAÇÃO",VLOOKUP(D189,#REF!,3,FALSE)))),IF(C189="LABOR",VLOOKUP(D189,#REF!,6,FALSE),IF(C189="SINAPI",VLOOKUP(D189,#REF!,3,FALSE),"outro")))</f>
        <v>#REF!</v>
      </c>
      <c r="H189" s="23">
        <v>7.0000000000000007E-2</v>
      </c>
      <c r="I189" s="24" t="e">
        <f>IF(B189="I",IF(F189="MO",IF(C189="LABOR",ROUND(VLOOKUP(D189,#REF!,4,FALSE)/(1+#REF!),2),IF(C189="SINAPI",ROUND(VLOOKUP(D189,#REF!,5,FALSE)/(1+#REF!),2),"outro")),IF(C189="LABOR",VLOOKUP(D189,#REF!,4,FALSE),IF(C189="SINAPI",VLOOKUP(D189,#REF!,5,FALSE),IF(C189="COTAÇÃO",VLOOKUP(D189,#REF!,14,FALSE))))),IF(C189="SINAPI",IF(F189="MO",ROUND(VLOOKUP(D189,#REF!,4,FALSE)/(1+#REF!),2),VLOOKUP(D189,#REF!,4,FALSE)),"outro"))</f>
        <v>#REF!</v>
      </c>
      <c r="J189" s="24" t="e">
        <f t="shared" si="5"/>
        <v>#REF!</v>
      </c>
    </row>
    <row r="190" spans="1:10">
      <c r="A190" s="320"/>
      <c r="B190" s="13" t="s">
        <v>386</v>
      </c>
      <c r="C190" s="328" t="s">
        <v>73</v>
      </c>
      <c r="D190" s="22">
        <v>64709</v>
      </c>
      <c r="E190" s="21" t="e">
        <f>IF(B190="I",IF(C190="LABOR",VLOOKUP(D190,#REF!,2,FALSE),IF(C190="SINAPI",VLOOKUP(D190,#REF!,2,FALSE),IF(C190="COTAÇÃO",VLOOKUP(D190,#REF!,2,FALSE)))),IF(C190="LABOR",VLOOKUP(D190,#REF!,5,FALSE),IF(C190="SINAPI",VLOOKUP(D190,#REF!,2,FALSE),"outro")))</f>
        <v>#REF!</v>
      </c>
      <c r="F190" s="328" t="s">
        <v>12</v>
      </c>
      <c r="G190" s="22" t="e">
        <f>IF(B190="I",IF(C190="LABOR",VLOOKUP(D190,#REF!,3,FALSE),IF(C190="SINAPI",VLOOKUP(D190,#REF!,3,FALSE),IF(C190="COTAÇÃO",VLOOKUP(D190,#REF!,3,FALSE)))),IF(C190="LABOR",VLOOKUP(D190,#REF!,6,FALSE),IF(C190="SINAPI",VLOOKUP(D190,#REF!,3,FALSE),"outro")))</f>
        <v>#REF!</v>
      </c>
      <c r="H190" s="23">
        <v>7.0000000000000007E-2</v>
      </c>
      <c r="I190" s="24" t="e">
        <f>IF(B190="I",IF(F190="MO",IF(C190="LABOR",ROUND(VLOOKUP(D190,#REF!,4,FALSE)/(1+#REF!),2),IF(C190="SINAPI",ROUND(VLOOKUP(D190,#REF!,5,FALSE)/(1+#REF!),2),"outro")),IF(C190="LABOR",VLOOKUP(D190,#REF!,4,FALSE),IF(C190="SINAPI",VLOOKUP(D190,#REF!,5,FALSE),IF(C190="COTAÇÃO",VLOOKUP(D190,#REF!,14,FALSE))))),IF(C190="SINAPI",IF(F190="MO",ROUND(VLOOKUP(D190,#REF!,4,FALSE)/(1+#REF!),2),VLOOKUP(D190,#REF!,4,FALSE)),"outro"))</f>
        <v>#REF!</v>
      </c>
      <c r="J190" s="24" t="e">
        <f t="shared" ref="J190:J202" si="6">ROUND(H190*I190,2)</f>
        <v>#REF!</v>
      </c>
    </row>
    <row r="191" spans="1:10">
      <c r="A191" s="320"/>
      <c r="B191" s="13" t="s">
        <v>386</v>
      </c>
      <c r="C191" s="328" t="s">
        <v>73</v>
      </c>
      <c r="D191" s="22">
        <v>65002</v>
      </c>
      <c r="E191" s="21" t="e">
        <f>IF(B191="I",IF(C191="LABOR",VLOOKUP(D191,#REF!,2,FALSE),IF(C191="SINAPI",VLOOKUP(D191,#REF!,2,FALSE),IF(C191="COTAÇÃO",VLOOKUP(D191,#REF!,2,FALSE)))),IF(C191="LABOR",VLOOKUP(D191,#REF!,5,FALSE),IF(C191="SINAPI",VLOOKUP(D191,#REF!,2,FALSE),"outro")))</f>
        <v>#REF!</v>
      </c>
      <c r="F191" s="328" t="s">
        <v>12</v>
      </c>
      <c r="G191" s="22" t="e">
        <f>IF(B191="I",IF(C191="LABOR",VLOOKUP(D191,#REF!,3,FALSE),IF(C191="SINAPI",VLOOKUP(D191,#REF!,3,FALSE),IF(C191="COTAÇÃO",VLOOKUP(D191,#REF!,3,FALSE)))),IF(C191="LABOR",VLOOKUP(D191,#REF!,6,FALSE),IF(C191="SINAPI",VLOOKUP(D191,#REF!,3,FALSE),"outro")))</f>
        <v>#REF!</v>
      </c>
      <c r="H191" s="23">
        <v>7.0000000000000007E-2</v>
      </c>
      <c r="I191" s="24" t="e">
        <f>IF(B191="I",IF(F191="MO",IF(C191="LABOR",ROUND(VLOOKUP(D191,#REF!,4,FALSE)/(1+#REF!),2),IF(C191="SINAPI",ROUND(VLOOKUP(D191,#REF!,5,FALSE)/(1+#REF!),2),"outro")),IF(C191="LABOR",VLOOKUP(D191,#REF!,4,FALSE),IF(C191="SINAPI",VLOOKUP(D191,#REF!,5,FALSE),IF(C191="COTAÇÃO",VLOOKUP(D191,#REF!,14,FALSE))))),IF(C191="SINAPI",IF(F191="MO",ROUND(VLOOKUP(D191,#REF!,4,FALSE)/(1+#REF!),2),VLOOKUP(D191,#REF!,4,FALSE)),"outro"))</f>
        <v>#REF!</v>
      </c>
      <c r="J191" s="24" t="e">
        <f t="shared" si="6"/>
        <v>#REF!</v>
      </c>
    </row>
    <row r="192" spans="1:10">
      <c r="A192" s="320"/>
      <c r="B192" s="13" t="s">
        <v>386</v>
      </c>
      <c r="C192" s="328" t="s">
        <v>73</v>
      </c>
      <c r="D192" s="22">
        <v>65502</v>
      </c>
      <c r="E192" s="21" t="e">
        <f>IF(B192="I",IF(C192="LABOR",VLOOKUP(D192,#REF!,2,FALSE),IF(C192="SINAPI",VLOOKUP(D192,#REF!,2,FALSE),IF(C192="COTAÇÃO",VLOOKUP(D192,#REF!,2,FALSE)))),IF(C192="LABOR",VLOOKUP(D192,#REF!,5,FALSE),IF(C192="SINAPI",VLOOKUP(D192,#REF!,2,FALSE),"outro")))</f>
        <v>#REF!</v>
      </c>
      <c r="F192" s="328" t="s">
        <v>12</v>
      </c>
      <c r="G192" s="22" t="e">
        <f>IF(B192="I",IF(C192="LABOR",VLOOKUP(D192,#REF!,3,FALSE),IF(C192="SINAPI",VLOOKUP(D192,#REF!,3,FALSE),IF(C192="COTAÇÃO",VLOOKUP(D192,#REF!,3,FALSE)))),IF(C192="LABOR",VLOOKUP(D192,#REF!,6,FALSE),IF(C192="SINAPI",VLOOKUP(D192,#REF!,3,FALSE),"outro")))</f>
        <v>#REF!</v>
      </c>
      <c r="H192" s="23">
        <v>7.0000000000000007E-2</v>
      </c>
      <c r="I192" s="24" t="e">
        <f>IF(B192="I",IF(F192="MO",IF(C192="LABOR",ROUND(VLOOKUP(D192,#REF!,4,FALSE)/(1+#REF!),2),IF(C192="SINAPI",ROUND(VLOOKUP(D192,#REF!,5,FALSE)/(1+#REF!),2),"outro")),IF(C192="LABOR",VLOOKUP(D192,#REF!,4,FALSE),IF(C192="SINAPI",VLOOKUP(D192,#REF!,5,FALSE),IF(C192="COTAÇÃO",VLOOKUP(D192,#REF!,14,FALSE))))),IF(C192="SINAPI",IF(F192="MO",ROUND(VLOOKUP(D192,#REF!,4,FALSE)/(1+#REF!),2),VLOOKUP(D192,#REF!,4,FALSE)),"outro"))</f>
        <v>#REF!</v>
      </c>
      <c r="J192" s="24" t="e">
        <f t="shared" si="6"/>
        <v>#REF!</v>
      </c>
    </row>
    <row r="193" spans="1:10">
      <c r="A193" s="320"/>
      <c r="B193" s="13" t="s">
        <v>386</v>
      </c>
      <c r="C193" s="328" t="s">
        <v>73</v>
      </c>
      <c r="D193" s="22">
        <v>65509</v>
      </c>
      <c r="E193" s="21" t="e">
        <f>IF(B193="I",IF(C193="LABOR",VLOOKUP(D193,#REF!,2,FALSE),IF(C193="SINAPI",VLOOKUP(D193,#REF!,2,FALSE),IF(C193="COTAÇÃO",VLOOKUP(D193,#REF!,2,FALSE)))),IF(C193="LABOR",VLOOKUP(D193,#REF!,5,FALSE),IF(C193="SINAPI",VLOOKUP(D193,#REF!,2,FALSE),"outro")))</f>
        <v>#REF!</v>
      </c>
      <c r="F193" s="328" t="s">
        <v>12</v>
      </c>
      <c r="G193" s="22" t="e">
        <f>IF(B193="I",IF(C193="LABOR",VLOOKUP(D193,#REF!,3,FALSE),IF(C193="SINAPI",VLOOKUP(D193,#REF!,3,FALSE),IF(C193="COTAÇÃO",VLOOKUP(D193,#REF!,3,FALSE)))),IF(C193="LABOR",VLOOKUP(D193,#REF!,6,FALSE),IF(C193="SINAPI",VLOOKUP(D193,#REF!,3,FALSE),"outro")))</f>
        <v>#REF!</v>
      </c>
      <c r="H193" s="23">
        <v>7.0000000000000007E-2</v>
      </c>
      <c r="I193" s="24" t="e">
        <f>IF(B193="I",IF(F193="MO",IF(C193="LABOR",ROUND(VLOOKUP(D193,#REF!,4,FALSE)/(1+#REF!),2),IF(C193="SINAPI",ROUND(VLOOKUP(D193,#REF!,5,FALSE)/(1+#REF!),2),"outro")),IF(C193="LABOR",VLOOKUP(D193,#REF!,4,FALSE),IF(C193="SINAPI",VLOOKUP(D193,#REF!,5,FALSE),IF(C193="COTAÇÃO",VLOOKUP(D193,#REF!,14,FALSE))))),IF(C193="SINAPI",IF(F193="MO",ROUND(VLOOKUP(D193,#REF!,4,FALSE)/(1+#REF!),2),VLOOKUP(D193,#REF!,4,FALSE)),"outro"))</f>
        <v>#REF!</v>
      </c>
      <c r="J193" s="24" t="e">
        <f t="shared" si="6"/>
        <v>#REF!</v>
      </c>
    </row>
    <row r="194" spans="1:10">
      <c r="A194" s="320"/>
      <c r="B194" s="13" t="s">
        <v>386</v>
      </c>
      <c r="C194" s="328" t="s">
        <v>73</v>
      </c>
      <c r="D194" s="22">
        <v>66049</v>
      </c>
      <c r="E194" s="21" t="e">
        <f>IF(B194="I",IF(C194="LABOR",VLOOKUP(D194,#REF!,2,FALSE),IF(C194="SINAPI",VLOOKUP(D194,#REF!,2,FALSE),IF(C194="COTAÇÃO",VLOOKUP(D194,#REF!,2,FALSE)))),IF(C194="LABOR",VLOOKUP(D194,#REF!,5,FALSE),IF(C194="SINAPI",VLOOKUP(D194,#REF!,2,FALSE),"outro")))</f>
        <v>#REF!</v>
      </c>
      <c r="F194" s="328" t="s">
        <v>12</v>
      </c>
      <c r="G194" s="22" t="e">
        <f>IF(B194="I",IF(C194="LABOR",VLOOKUP(D194,#REF!,3,FALSE),IF(C194="SINAPI",VLOOKUP(D194,#REF!,3,FALSE),IF(C194="COTAÇÃO",VLOOKUP(D194,#REF!,3,FALSE)))),IF(C194="LABOR",VLOOKUP(D194,#REF!,6,FALSE),IF(C194="SINAPI",VLOOKUP(D194,#REF!,3,FALSE),"outro")))</f>
        <v>#REF!</v>
      </c>
      <c r="H194" s="23">
        <v>7.0000000000000007E-2</v>
      </c>
      <c r="I194" s="24" t="e">
        <f>IF(B194="I",IF(F194="MO",IF(C194="LABOR",ROUND(VLOOKUP(D194,#REF!,4,FALSE)/(1+#REF!),2),IF(C194="SINAPI",ROUND(VLOOKUP(D194,#REF!,5,FALSE)/(1+#REF!),2),"outro")),IF(C194="LABOR",VLOOKUP(D194,#REF!,4,FALSE),IF(C194="SINAPI",VLOOKUP(D194,#REF!,5,FALSE),IF(C194="COTAÇÃO",VLOOKUP(D194,#REF!,14,FALSE))))),IF(C194="SINAPI",IF(F194="MO",ROUND(VLOOKUP(D194,#REF!,4,FALSE)/(1+#REF!),2),VLOOKUP(D194,#REF!,4,FALSE)),"outro"))</f>
        <v>#REF!</v>
      </c>
      <c r="J194" s="24" t="e">
        <f t="shared" si="6"/>
        <v>#REF!</v>
      </c>
    </row>
    <row r="195" spans="1:10">
      <c r="A195" s="320"/>
      <c r="B195" s="13" t="s">
        <v>386</v>
      </c>
      <c r="C195" s="328" t="s">
        <v>382</v>
      </c>
      <c r="D195" s="22">
        <v>11743</v>
      </c>
      <c r="E195" s="21" t="e">
        <f>IF(B195="I",IF(C195="LABOR",VLOOKUP(D195,#REF!,2,FALSE),IF(C195="SINAPI",VLOOKUP(D195,#REF!,2,FALSE),IF(C195="COTAÇÃO",VLOOKUP(D195,#REF!,2,FALSE)))),IF(C195="LABOR",VLOOKUP(D195,#REF!,5,FALSE),IF(C195="SINAPI",VLOOKUP(D195,#REF!,2,FALSE),"outro")))</f>
        <v>#REF!</v>
      </c>
      <c r="F195" s="328" t="s">
        <v>12</v>
      </c>
      <c r="G195" s="22" t="e">
        <f>IF(B195="I",IF(C195="LABOR",VLOOKUP(D195,#REF!,3,FALSE),IF(C195="SINAPI",VLOOKUP(D195,#REF!,3,FALSE),IF(C195="COTAÇÃO",VLOOKUP(D195,#REF!,3,FALSE)))),IF(C195="LABOR",VLOOKUP(D195,#REF!,6,FALSE),IF(C195="SINAPI",VLOOKUP(D195,#REF!,3,FALSE),"outro")))</f>
        <v>#REF!</v>
      </c>
      <c r="H195" s="23">
        <v>7.0000000000000007E-2</v>
      </c>
      <c r="I195" s="24" t="e">
        <f>IF(B195="I",IF(F195="MO",IF(C195="LABOR",ROUND(VLOOKUP(D195,#REF!,4,FALSE)/(1+#REF!),2),IF(C195="SINAPI",ROUND(VLOOKUP(D195,#REF!,5,FALSE)/(1+#REF!),2),"outro")),IF(C195="LABOR",VLOOKUP(D195,#REF!,4,FALSE),IF(C195="SINAPI",VLOOKUP(D195,#REF!,5,FALSE),IF(C195="COTAÇÃO",VLOOKUP(D195,#REF!,14,FALSE))))),IF(C195="SINAPI",IF(F195="MO",ROUND(VLOOKUP(D195,#REF!,4,FALSE)/(1+#REF!),2),VLOOKUP(D195,#REF!,4,FALSE)),"outro"))</f>
        <v>#REF!</v>
      </c>
      <c r="J195" s="24" t="e">
        <f t="shared" si="6"/>
        <v>#REF!</v>
      </c>
    </row>
    <row r="196" spans="1:10">
      <c r="A196" s="320"/>
      <c r="B196" s="13" t="s">
        <v>386</v>
      </c>
      <c r="C196" s="328" t="s">
        <v>73</v>
      </c>
      <c r="D196" s="22">
        <v>69503</v>
      </c>
      <c r="E196" s="21" t="e">
        <f>IF(B196="I",IF(C196="LABOR",VLOOKUP(D196,#REF!,2,FALSE),IF(C196="SINAPI",VLOOKUP(D196,#REF!,2,FALSE),IF(C196="COTAÇÃO",VLOOKUP(D196,#REF!,2,FALSE)))),IF(C196="LABOR",VLOOKUP(D196,#REF!,5,FALSE),IF(C196="SINAPI",VLOOKUP(D196,#REF!,2,FALSE),"outro")))</f>
        <v>#REF!</v>
      </c>
      <c r="F196" s="328" t="s">
        <v>12</v>
      </c>
      <c r="G196" s="22" t="e">
        <f>IF(B196="I",IF(C196="LABOR",VLOOKUP(D196,#REF!,3,FALSE),IF(C196="SINAPI",VLOOKUP(D196,#REF!,3,FALSE),IF(C196="COTAÇÃO",VLOOKUP(D196,#REF!,3,FALSE)))),IF(C196="LABOR",VLOOKUP(D196,#REF!,6,FALSE),IF(C196="SINAPI",VLOOKUP(D196,#REF!,3,FALSE),"outro")))</f>
        <v>#REF!</v>
      </c>
      <c r="H196" s="23">
        <v>7.0000000000000007E-2</v>
      </c>
      <c r="I196" s="24" t="e">
        <f>IF(B196="I",IF(F196="MO",IF(C196="LABOR",ROUND(VLOOKUP(D196,#REF!,4,FALSE)/(1+#REF!),2),IF(C196="SINAPI",ROUND(VLOOKUP(D196,#REF!,5,FALSE)/(1+#REF!),2),"outro")),IF(C196="LABOR",VLOOKUP(D196,#REF!,4,FALSE),IF(C196="SINAPI",VLOOKUP(D196,#REF!,5,FALSE),IF(C196="COTAÇÃO",VLOOKUP(D196,#REF!,14,FALSE))))),IF(C196="SINAPI",IF(F196="MO",ROUND(VLOOKUP(D196,#REF!,4,FALSE)/(1+#REF!),2),VLOOKUP(D196,#REF!,4,FALSE)),"outro"))</f>
        <v>#REF!</v>
      </c>
      <c r="J196" s="24" t="e">
        <f t="shared" si="6"/>
        <v>#REF!</v>
      </c>
    </row>
    <row r="197" spans="1:10">
      <c r="A197" s="320"/>
      <c r="B197" s="13" t="s">
        <v>386</v>
      </c>
      <c r="C197" s="328" t="s">
        <v>73</v>
      </c>
      <c r="D197" s="22">
        <v>69505</v>
      </c>
      <c r="E197" s="21" t="e">
        <f>IF(B197="I",IF(C197="LABOR",VLOOKUP(D197,#REF!,2,FALSE),IF(C197="SINAPI",VLOOKUP(D197,#REF!,2,FALSE),IF(C197="COTAÇÃO",VLOOKUP(D197,#REF!,2,FALSE)))),IF(C197="LABOR",VLOOKUP(D197,#REF!,5,FALSE),IF(C197="SINAPI",VLOOKUP(D197,#REF!,2,FALSE),"outro")))</f>
        <v>#REF!</v>
      </c>
      <c r="F197" s="328" t="s">
        <v>12</v>
      </c>
      <c r="G197" s="22" t="e">
        <f>IF(B197="I",IF(C197="LABOR",VLOOKUP(D197,#REF!,3,FALSE),IF(C197="SINAPI",VLOOKUP(D197,#REF!,3,FALSE),IF(C197="COTAÇÃO",VLOOKUP(D197,#REF!,3,FALSE)))),IF(C197="LABOR",VLOOKUP(D197,#REF!,6,FALSE),IF(C197="SINAPI",VLOOKUP(D197,#REF!,3,FALSE),"outro")))</f>
        <v>#REF!</v>
      </c>
      <c r="H197" s="23">
        <v>7.0000000000000007E-2</v>
      </c>
      <c r="I197" s="24" t="e">
        <f>IF(B197="I",IF(F197="MO",IF(C197="LABOR",ROUND(VLOOKUP(D197,#REF!,4,FALSE)/(1+#REF!),2),IF(C197="SINAPI",ROUND(VLOOKUP(D197,#REF!,5,FALSE)/(1+#REF!),2),"outro")),IF(C197="LABOR",VLOOKUP(D197,#REF!,4,FALSE),IF(C197="SINAPI",VLOOKUP(D197,#REF!,5,FALSE),IF(C197="COTAÇÃO",VLOOKUP(D197,#REF!,14,FALSE))))),IF(C197="SINAPI",IF(F197="MO",ROUND(VLOOKUP(D197,#REF!,4,FALSE)/(1+#REF!),2),VLOOKUP(D197,#REF!,4,FALSE)),"outro"))</f>
        <v>#REF!</v>
      </c>
      <c r="J197" s="24" t="e">
        <f t="shared" si="6"/>
        <v>#REF!</v>
      </c>
    </row>
    <row r="198" spans="1:10">
      <c r="A198" s="320"/>
      <c r="B198" s="13" t="s">
        <v>386</v>
      </c>
      <c r="C198" s="328" t="s">
        <v>382</v>
      </c>
      <c r="D198" s="22">
        <v>377</v>
      </c>
      <c r="E198" s="21" t="e">
        <f>IF(B198="I",IF(C198="LABOR",VLOOKUP(D198,#REF!,2,FALSE),IF(C198="SINAPI",VLOOKUP(D198,#REF!,2,FALSE),IF(C198="COTAÇÃO",VLOOKUP(D198,#REF!,2,FALSE)))),IF(C198="LABOR",VLOOKUP(D198,#REF!,5,FALSE),IF(C198="SINAPI",VLOOKUP(D198,#REF!,2,FALSE),"outro")))</f>
        <v>#REF!</v>
      </c>
      <c r="F198" s="328" t="s">
        <v>12</v>
      </c>
      <c r="G198" s="22" t="e">
        <f>IF(B198="I",IF(C198="LABOR",VLOOKUP(D198,#REF!,3,FALSE),IF(C198="SINAPI",VLOOKUP(D198,#REF!,3,FALSE),IF(C198="COTAÇÃO",VLOOKUP(D198,#REF!,3,FALSE)))),IF(C198="LABOR",VLOOKUP(D198,#REF!,6,FALSE),IF(C198="SINAPI",VLOOKUP(D198,#REF!,3,FALSE),"outro")))</f>
        <v>#REF!</v>
      </c>
      <c r="H198" s="23">
        <v>7.0000000000000007E-2</v>
      </c>
      <c r="I198" s="24" t="e">
        <f>IF(B198="I",IF(F198="MO",IF(C198="LABOR",ROUND(VLOOKUP(D198,#REF!,4,FALSE)/(1+#REF!),2),IF(C198="SINAPI",ROUND(VLOOKUP(D198,#REF!,5,FALSE)/(1+#REF!),2),"outro")),IF(C198="LABOR",VLOOKUP(D198,#REF!,4,FALSE),IF(C198="SINAPI",VLOOKUP(D198,#REF!,5,FALSE),IF(C198="COTAÇÃO",VLOOKUP(D198,#REF!,14,FALSE))))),IF(C198="SINAPI",IF(F198="MO",ROUND(VLOOKUP(D198,#REF!,4,FALSE)/(1+#REF!),2),VLOOKUP(D198,#REF!,4,FALSE)),"outro"))</f>
        <v>#REF!</v>
      </c>
      <c r="J198" s="24" t="e">
        <f t="shared" si="6"/>
        <v>#REF!</v>
      </c>
    </row>
    <row r="199" spans="1:10">
      <c r="A199" s="320"/>
      <c r="B199" s="13" t="s">
        <v>386</v>
      </c>
      <c r="C199" s="328" t="s">
        <v>73</v>
      </c>
      <c r="D199" s="22">
        <v>69512</v>
      </c>
      <c r="E199" s="21" t="e">
        <f>IF(B199="I",IF(C199="LABOR",VLOOKUP(D199,#REF!,2,FALSE),IF(C199="SINAPI",VLOOKUP(D199,#REF!,2,FALSE),IF(C199="COTAÇÃO",VLOOKUP(D199,#REF!,2,FALSE)))),IF(C199="LABOR",VLOOKUP(D199,#REF!,5,FALSE),IF(C199="SINAPI",VLOOKUP(D199,#REF!,2,FALSE),"outro")))</f>
        <v>#REF!</v>
      </c>
      <c r="F199" s="328" t="s">
        <v>12</v>
      </c>
      <c r="G199" s="22" t="e">
        <f>IF(B199="I",IF(C199="LABOR",VLOOKUP(D199,#REF!,3,FALSE),IF(C199="SINAPI",VLOOKUP(D199,#REF!,3,FALSE),IF(C199="COTAÇÃO",VLOOKUP(D199,#REF!,3,FALSE)))),IF(C199="LABOR",VLOOKUP(D199,#REF!,6,FALSE),IF(C199="SINAPI",VLOOKUP(D199,#REF!,3,FALSE),"outro")))</f>
        <v>#REF!</v>
      </c>
      <c r="H199" s="23">
        <v>0.52359999999999995</v>
      </c>
      <c r="I199" s="24" t="e">
        <f>IF(B199="I",IF(F199="MO",IF(C199="LABOR",ROUND(VLOOKUP(D199,#REF!,4,FALSE)/(1+#REF!),2),IF(C199="SINAPI",ROUND(VLOOKUP(D199,#REF!,5,FALSE)/(1+#REF!),2),"outro")),IF(C199="LABOR",VLOOKUP(D199,#REF!,4,FALSE),IF(C199="SINAPI",VLOOKUP(D199,#REF!,5,FALSE),IF(C199="COTAÇÃO",VLOOKUP(D199,#REF!,14,FALSE))))),IF(C199="SINAPI",IF(F199="MO",ROUND(VLOOKUP(D199,#REF!,4,FALSE)/(1+#REF!),2),VLOOKUP(D199,#REF!,4,FALSE)),"outro"))</f>
        <v>#REF!</v>
      </c>
      <c r="J199" s="24" t="e">
        <f t="shared" si="6"/>
        <v>#REF!</v>
      </c>
    </row>
    <row r="200" spans="1:10">
      <c r="A200" s="320"/>
      <c r="B200" s="13" t="s">
        <v>386</v>
      </c>
      <c r="C200" s="328" t="s">
        <v>73</v>
      </c>
      <c r="D200" s="22">
        <v>69513</v>
      </c>
      <c r="E200" s="21" t="e">
        <f>IF(B200="I",IF(C200="LABOR",VLOOKUP(D200,#REF!,2,FALSE),IF(C200="SINAPI",VLOOKUP(D200,#REF!,2,FALSE),IF(C200="COTAÇÃO",VLOOKUP(D200,#REF!,2,FALSE)))),IF(C200="LABOR",VLOOKUP(D200,#REF!,5,FALSE),IF(C200="SINAPI",VLOOKUP(D200,#REF!,2,FALSE),"outro")))</f>
        <v>#REF!</v>
      </c>
      <c r="F200" s="328" t="s">
        <v>12</v>
      </c>
      <c r="G200" s="22" t="e">
        <f>IF(B200="I",IF(C200="LABOR",VLOOKUP(D200,#REF!,3,FALSE),IF(C200="SINAPI",VLOOKUP(D200,#REF!,3,FALSE),IF(C200="COTAÇÃO",VLOOKUP(D200,#REF!,3,FALSE)))),IF(C200="LABOR",VLOOKUP(D200,#REF!,6,FALSE),IF(C200="SINAPI",VLOOKUP(D200,#REF!,3,FALSE),"outro")))</f>
        <v>#REF!</v>
      </c>
      <c r="H200" s="23">
        <v>1.7913999999999999E-2</v>
      </c>
      <c r="I200" s="24" t="e">
        <f>IF(B200="I",IF(F200="MO",IF(C200="LABOR",ROUND(VLOOKUP(D200,#REF!,4,FALSE)/(1+#REF!),2),IF(C200="SINAPI",ROUND(VLOOKUP(D200,#REF!,5,FALSE)/(1+#REF!),2),"outro")),IF(C200="LABOR",VLOOKUP(D200,#REF!,4,FALSE),IF(C200="SINAPI",VLOOKUP(D200,#REF!,5,FALSE),IF(C200="COTAÇÃO",VLOOKUP(D200,#REF!,14,FALSE))))),IF(C200="SINAPI",IF(F200="MO",ROUND(VLOOKUP(D200,#REF!,4,FALSE)/(1+#REF!),2),VLOOKUP(D200,#REF!,4,FALSE)),"outro"))</f>
        <v>#REF!</v>
      </c>
      <c r="J200" s="24" t="e">
        <f t="shared" si="6"/>
        <v>#REF!</v>
      </c>
    </row>
    <row r="201" spans="1:10">
      <c r="A201" s="320"/>
      <c r="B201" s="13" t="s">
        <v>386</v>
      </c>
      <c r="C201" s="328" t="s">
        <v>73</v>
      </c>
      <c r="D201" s="22">
        <v>69514</v>
      </c>
      <c r="E201" s="21" t="e">
        <f>IF(B201="I",IF(C201="LABOR",VLOOKUP(D201,#REF!,2,FALSE),IF(C201="SINAPI",VLOOKUP(D201,#REF!,2,FALSE),IF(C201="COTAÇÃO",VLOOKUP(D201,#REF!,2,FALSE)))),IF(C201="LABOR",VLOOKUP(D201,#REF!,5,FALSE),IF(C201="SINAPI",VLOOKUP(D201,#REF!,2,FALSE),"outro")))</f>
        <v>#REF!</v>
      </c>
      <c r="F201" s="328" t="s">
        <v>12</v>
      </c>
      <c r="G201" s="22" t="e">
        <f>IF(B201="I",IF(C201="LABOR",VLOOKUP(D201,#REF!,3,FALSE),IF(C201="SINAPI",VLOOKUP(D201,#REF!,3,FALSE),IF(C201="COTAÇÃO",VLOOKUP(D201,#REF!,3,FALSE)))),IF(C201="LABOR",VLOOKUP(D201,#REF!,6,FALSE),IF(C201="SINAPI",VLOOKUP(D201,#REF!,3,FALSE),"outro")))</f>
        <v>#REF!</v>
      </c>
      <c r="H201" s="23">
        <v>2.5964999999999998E-2</v>
      </c>
      <c r="I201" s="24" t="e">
        <f>IF(B201="I",IF(F201="MO",IF(C201="LABOR",ROUND(VLOOKUP(D201,#REF!,4,FALSE)/(1+#REF!),2),IF(C201="SINAPI",ROUND(VLOOKUP(D201,#REF!,5,FALSE)/(1+#REF!),2),"outro")),IF(C201="LABOR",VLOOKUP(D201,#REF!,4,FALSE),IF(C201="SINAPI",VLOOKUP(D201,#REF!,5,FALSE),IF(C201="COTAÇÃO",VLOOKUP(D201,#REF!,14,FALSE))))),IF(C201="SINAPI",IF(F201="MO",ROUND(VLOOKUP(D201,#REF!,4,FALSE)/(1+#REF!),2),VLOOKUP(D201,#REF!,4,FALSE)),"outro"))</f>
        <v>#REF!</v>
      </c>
      <c r="J201" s="24" t="e">
        <f t="shared" si="6"/>
        <v>#REF!</v>
      </c>
    </row>
    <row r="202" spans="1:10">
      <c r="A202" s="320"/>
      <c r="B202" s="13" t="s">
        <v>386</v>
      </c>
      <c r="C202" s="328" t="s">
        <v>73</v>
      </c>
      <c r="D202" s="22">
        <v>80125</v>
      </c>
      <c r="E202" s="21" t="e">
        <f>IF(B202="I",IF(C202="LABOR",VLOOKUP(D202,#REF!,2,FALSE),IF(C202="SINAPI",VLOOKUP(D202,#REF!,2,FALSE),IF(C202="COTAÇÃO",VLOOKUP(D202,#REF!,2,FALSE)))),IF(C202="LABOR",VLOOKUP(D202,#REF!,5,FALSE),IF(C202="SINAPI",VLOOKUP(D202,#REF!,2,FALSE),"outro")))</f>
        <v>#REF!</v>
      </c>
      <c r="F202" s="328" t="s">
        <v>19</v>
      </c>
      <c r="G202" s="22" t="e">
        <f>IF(B202="I",IF(C202="LABOR",VLOOKUP(D202,#REF!,3,FALSE),IF(C202="SINAPI",VLOOKUP(D202,#REF!,3,FALSE),IF(C202="COTAÇÃO",VLOOKUP(D202,#REF!,3,FALSE)))),IF(C202="LABOR",VLOOKUP(D202,#REF!,6,FALSE),IF(C202="SINAPI",VLOOKUP(D202,#REF!,3,FALSE),"outro")))</f>
        <v>#REF!</v>
      </c>
      <c r="H202" s="23">
        <v>3.699E-3</v>
      </c>
      <c r="I202" s="24" t="e">
        <f>IF(B202="I",IF(F202="MO",IF(C202="LABOR",ROUND(VLOOKUP(D202,#REF!,4,FALSE)/(1+#REF!),2),IF(C202="SINAPI",ROUND(VLOOKUP(D202,#REF!,5,FALSE)/(1+#REF!),2),"outro")),IF(C202="LABOR",VLOOKUP(D202,#REF!,4,FALSE),IF(C202="SINAPI",VLOOKUP(D202,#REF!,5,FALSE),IF(C202="COTAÇÃO",VLOOKUP(D202,#REF!,14,FALSE))))),IF(C202="SINAPI",IF(F202="MO",ROUND(VLOOKUP(D202,#REF!,4,FALSE)/(1+#REF!),2),VLOOKUP(D202,#REF!,4,FALSE)),"outro"))</f>
        <v>#REF!</v>
      </c>
      <c r="J202" s="24" t="e">
        <f t="shared" si="6"/>
        <v>#REF!</v>
      </c>
    </row>
    <row r="203" spans="1:10">
      <c r="A203" s="321"/>
      <c r="B203" s="322"/>
      <c r="C203" s="4"/>
      <c r="D203" s="4"/>
      <c r="E203" s="5"/>
      <c r="F203" s="4"/>
      <c r="G203" s="5"/>
      <c r="H203" s="5"/>
      <c r="I203" s="5"/>
      <c r="J203" s="6"/>
    </row>
    <row r="204" spans="1:10" ht="25.5">
      <c r="A204" s="501" t="s">
        <v>7</v>
      </c>
      <c r="B204" s="501"/>
      <c r="C204" s="501" t="s">
        <v>8</v>
      </c>
      <c r="D204" s="501"/>
      <c r="E204" s="333" t="s">
        <v>9</v>
      </c>
      <c r="F204" s="8" t="s">
        <v>1</v>
      </c>
      <c r="G204" s="9"/>
      <c r="H204" s="10"/>
      <c r="I204" s="11"/>
      <c r="J204" s="12" t="s">
        <v>311</v>
      </c>
    </row>
    <row r="205" spans="1:10" s="1" customFormat="1" ht="45">
      <c r="A205" s="319" t="str">
        <f>CONCATENATE($M$1,"-")</f>
        <v>IMPL-</v>
      </c>
      <c r="B205" s="323">
        <f>COUNTIF(B$1:B204,"&gt;0")+1</f>
        <v>4</v>
      </c>
      <c r="C205" s="13" t="s">
        <v>382</v>
      </c>
      <c r="D205" s="13" t="s">
        <v>383</v>
      </c>
      <c r="E205" s="14" t="e">
        <f>IF(C205="LABOR",VLOOKUP(D205,#REF!,5,FALSE),IF(C205="SINAPI",VLOOKUP(D205,#REF!,2,FALSE),"outro"))</f>
        <v>#REF!</v>
      </c>
      <c r="F205" s="15" t="e">
        <f>IF(C205="LABOR",VLOOKUP(D205,#REF!,6,FALSE),IF(C205="SINAPI",VLOOKUP(D205,#REF!,3,FALSE),"outro"))</f>
        <v>#REF!</v>
      </c>
      <c r="G205" s="16"/>
      <c r="H205" s="17"/>
      <c r="I205" s="18"/>
      <c r="J205" s="211" t="e">
        <f>((SUMIF(F207:F219,"MO",J207:J219)*(1+$G$3)+(SUM(J207:J219)-SUMIF(F207:F219,"MO",J207:J219)))*(1+$H$3))</f>
        <v>#REF!</v>
      </c>
    </row>
    <row r="206" spans="1:10">
      <c r="A206" s="324"/>
      <c r="B206" s="331" t="s">
        <v>0</v>
      </c>
      <c r="C206" s="19" t="s">
        <v>5</v>
      </c>
      <c r="D206" s="19" t="s">
        <v>6</v>
      </c>
      <c r="E206" s="19" t="s">
        <v>74</v>
      </c>
      <c r="F206" s="19" t="s">
        <v>0</v>
      </c>
      <c r="G206" s="20" t="s">
        <v>1</v>
      </c>
      <c r="H206" s="20" t="s">
        <v>2</v>
      </c>
      <c r="I206" s="20" t="s">
        <v>3</v>
      </c>
      <c r="J206" s="19" t="s">
        <v>4</v>
      </c>
    </row>
    <row r="207" spans="1:10">
      <c r="A207" s="320"/>
      <c r="B207" s="13" t="s">
        <v>385</v>
      </c>
      <c r="C207" s="328" t="s">
        <v>382</v>
      </c>
      <c r="D207" s="22">
        <v>88261</v>
      </c>
      <c r="E207" s="21" t="e">
        <f>IF(B207="I",IF(C207="LABOR",VLOOKUP(D207,#REF!,2,FALSE),IF(C207="SINAPI",VLOOKUP(D207,#REF!,2,FALSE),IF(C207="COTAÇÃO",VLOOKUP(D207,#REF!,2,FALSE)))),IF(C207="LABOR",VLOOKUP(D207,#REF!,5,FALSE),IF(C207="SINAPI",VLOOKUP(D207,#REF!,2,FALSE),"outro")))</f>
        <v>#REF!</v>
      </c>
      <c r="F207" s="328" t="s">
        <v>10</v>
      </c>
      <c r="G207" s="22" t="e">
        <f>IF(B207="I",IF(C207="LABOR",VLOOKUP(D207,#REF!,3,FALSE),IF(C207="SINAPI",VLOOKUP(D207,#REF!,3,FALSE),IF(C207="COTAÇÃO",VLOOKUP(D207,#REF!,3,FALSE)))),IF(C207="LABOR",VLOOKUP(D207,#REF!,6,FALSE),IF(C207="SINAPI",VLOOKUP(D207,#REF!,3,FALSE),"outro")))</f>
        <v>#REF!</v>
      </c>
      <c r="H207" s="23">
        <v>6</v>
      </c>
      <c r="I207" s="24" t="e">
        <f>IF(B207="I",IF(F207="MO",IF(C207="LABOR",ROUND(VLOOKUP(D207,#REF!,4,FALSE)/(1+#REF!),2),IF(C207="SINAPI",ROUND(VLOOKUP(D207,#REF!,5,FALSE)/(1+#REF!),2),"outro")),IF(C207="LABOR",VLOOKUP(D207,#REF!,4,FALSE),IF(C207="SINAPI",VLOOKUP(D207,#REF!,5,FALSE),IF(C207="COTAÇÃO",VLOOKUP(D207,#REF!,14,FALSE))))),IF(C207="SINAPI",IF(F207="MO",ROUND(VLOOKUP(D207,#REF!,4,FALSE)/(1+#REF!),2),VLOOKUP(D207,#REF!,4,FALSE)),"outro"))</f>
        <v>#REF!</v>
      </c>
      <c r="J207" s="24" t="e">
        <f>ROUND(H207*I207,2)</f>
        <v>#REF!</v>
      </c>
    </row>
    <row r="208" spans="1:10">
      <c r="A208" s="320"/>
      <c r="B208" s="13" t="s">
        <v>385</v>
      </c>
      <c r="C208" s="328" t="s">
        <v>382</v>
      </c>
      <c r="D208" s="22">
        <v>88309</v>
      </c>
      <c r="E208" s="21" t="e">
        <f>IF(B208="I",IF(C208="LABOR",VLOOKUP(D208,#REF!,2,FALSE),IF(C208="SINAPI",VLOOKUP(D208,#REF!,2,FALSE),IF(C208="COTAÇÃO",VLOOKUP(D208,#REF!,2,FALSE)))),IF(C208="LABOR",VLOOKUP(D208,#REF!,5,FALSE),IF(C208="SINAPI",VLOOKUP(D208,#REF!,2,FALSE),"outro")))</f>
        <v>#REF!</v>
      </c>
      <c r="F208" s="328" t="s">
        <v>10</v>
      </c>
      <c r="G208" s="22" t="e">
        <f>IF(B208="I",IF(C208="LABOR",VLOOKUP(D208,#REF!,3,FALSE),IF(C208="SINAPI",VLOOKUP(D208,#REF!,3,FALSE),IF(C208="COTAÇÃO",VLOOKUP(D208,#REF!,3,FALSE)))),IF(C208="LABOR",VLOOKUP(D208,#REF!,6,FALSE),IF(C208="SINAPI",VLOOKUP(D208,#REF!,3,FALSE),"outro")))</f>
        <v>#REF!</v>
      </c>
      <c r="H208" s="23">
        <v>0.8</v>
      </c>
      <c r="I208" s="24" t="e">
        <f>IF(B208="I",IF(F208="MO",IF(C208="LABOR",ROUND(VLOOKUP(D208,#REF!,4,FALSE)/(1+#REF!),2),IF(C208="SINAPI",ROUND(VLOOKUP(D208,#REF!,5,FALSE)/(1+#REF!),2),"outro")),IF(C208="LABOR",VLOOKUP(D208,#REF!,4,FALSE),IF(C208="SINAPI",VLOOKUP(D208,#REF!,5,FALSE),IF(C208="COTAÇÃO",VLOOKUP(D208,#REF!,14,FALSE))))),IF(C208="SINAPI",IF(F208="MO",ROUND(VLOOKUP(D208,#REF!,4,FALSE)/(1+#REF!),2),VLOOKUP(D208,#REF!,4,FALSE)),"outro"))</f>
        <v>#REF!</v>
      </c>
      <c r="J208" s="24" t="e">
        <f t="shared" ref="J208:J219" si="7">ROUND(H208*I208,2)</f>
        <v>#REF!</v>
      </c>
    </row>
    <row r="209" spans="1:10">
      <c r="A209" s="320"/>
      <c r="B209" s="13" t="s">
        <v>385</v>
      </c>
      <c r="C209" s="328" t="s">
        <v>382</v>
      </c>
      <c r="D209" s="22">
        <v>88316</v>
      </c>
      <c r="E209" s="21" t="e">
        <f>IF(B209="I",IF(C209="LABOR",VLOOKUP(D209,#REF!,2,FALSE),IF(C209="SINAPI",VLOOKUP(D209,#REF!,2,FALSE),IF(C209="COTAÇÃO",VLOOKUP(D209,#REF!,2,FALSE)))),IF(C209="LABOR",VLOOKUP(D209,#REF!,5,FALSE),IF(C209="SINAPI",VLOOKUP(D209,#REF!,2,FALSE),"outro")))</f>
        <v>#REF!</v>
      </c>
      <c r="F209" s="328" t="s">
        <v>10</v>
      </c>
      <c r="G209" s="22" t="e">
        <f>IF(B209="I",IF(C209="LABOR",VLOOKUP(D209,#REF!,3,FALSE),IF(C209="SINAPI",VLOOKUP(D209,#REF!,3,FALSE),IF(C209="COTAÇÃO",VLOOKUP(D209,#REF!,3,FALSE)))),IF(C209="LABOR",VLOOKUP(D209,#REF!,6,FALSE),IF(C209="SINAPI",VLOOKUP(D209,#REF!,3,FALSE),"outro")))</f>
        <v>#REF!</v>
      </c>
      <c r="H209" s="23">
        <v>8</v>
      </c>
      <c r="I209" s="24" t="e">
        <f>IF(B209="I",IF(F209="MO",IF(C209="LABOR",ROUND(VLOOKUP(D209,#REF!,4,FALSE)/(1+#REF!),2),IF(C209="SINAPI",ROUND(VLOOKUP(D209,#REF!,5,FALSE)/(1+#REF!),2),"outro")),IF(C209="LABOR",VLOOKUP(D209,#REF!,4,FALSE),IF(C209="SINAPI",VLOOKUP(D209,#REF!,5,FALSE),IF(C209="COTAÇÃO",VLOOKUP(D209,#REF!,14,FALSE))))),IF(C209="SINAPI",IF(F209="MO",ROUND(VLOOKUP(D209,#REF!,4,FALSE)/(1+#REF!),2),VLOOKUP(D209,#REF!,4,FALSE)),"outro"))</f>
        <v>#REF!</v>
      </c>
      <c r="J209" s="24" t="e">
        <f t="shared" si="7"/>
        <v>#REF!</v>
      </c>
    </row>
    <row r="210" spans="1:10" ht="30">
      <c r="A210" s="320"/>
      <c r="B210" s="13" t="s">
        <v>385</v>
      </c>
      <c r="C210" s="328" t="s">
        <v>382</v>
      </c>
      <c r="D210" s="339" t="s">
        <v>384</v>
      </c>
      <c r="E210" s="14" t="e">
        <f>IF(B210="I",IF(C210="LABOR",VLOOKUP(D210,#REF!,2,FALSE),IF(C210="SINAPI",VLOOKUP(D210,#REF!,2,FALSE),IF(C210="COTAÇÃO",VLOOKUP(D210,#REF!,2,FALSE)))),IF(C210="LABOR",VLOOKUP(D210,#REF!,5,FALSE),IF(C210="SINAPI",VLOOKUP(D210,#REF!,2,FALSE),"outro")))</f>
        <v>#REF!</v>
      </c>
      <c r="F210" s="328" t="s">
        <v>12</v>
      </c>
      <c r="G210" s="22" t="e">
        <f>IF(B210="I",IF(C210="LABOR",VLOOKUP(D210,#REF!,3,FALSE),IF(C210="SINAPI",VLOOKUP(D210,#REF!,3,FALSE),IF(C210="COTAÇÃO",VLOOKUP(D210,#REF!,3,FALSE)))),IF(C210="LABOR",VLOOKUP(D210,#REF!,6,FALSE),IF(C210="SINAPI",VLOOKUP(D210,#REF!,3,FALSE),"outro")))</f>
        <v>#REF!</v>
      </c>
      <c r="H210" s="337" t="s">
        <v>388</v>
      </c>
      <c r="I210" s="24" t="e">
        <f>IF(B210="I",IF(F210="MO",IF(C210="LABOR",ROUND(VLOOKUP(D210,#REF!,4,FALSE)/(1+#REF!),2),IF(C210="SINAPI",ROUND(VLOOKUP(D210,#REF!,5,FALSE)/(1+#REF!),2),"outro")),IF(C210="LABOR",VLOOKUP(D210,#REF!,4,FALSE),IF(C210="SINAPI",VLOOKUP(D210,#REF!,5,FALSE),IF(C210="COTAÇÃO",VLOOKUP(D210,#REF!,14,FALSE))))),IF(C210="SINAPI",IF(F210="MO",ROUND(VLOOKUP(D210,#REF!,4,FALSE)/(1+#REF!),2),VLOOKUP(D210,#REF!,4,FALSE)),"outro"))</f>
        <v>#REF!</v>
      </c>
      <c r="J210" s="24" t="e">
        <f t="shared" si="7"/>
        <v>#REF!</v>
      </c>
    </row>
    <row r="211" spans="1:10">
      <c r="A211" s="320"/>
      <c r="B211" s="13" t="s">
        <v>386</v>
      </c>
      <c r="C211" s="328" t="s">
        <v>382</v>
      </c>
      <c r="D211" s="22">
        <v>367</v>
      </c>
      <c r="E211" s="14" t="e">
        <f>IF(B211="I",IF(C211="LABOR",VLOOKUP(D211,#REF!,2,FALSE),IF(C211="SINAPI",VLOOKUP(D211,#REF!,2,FALSE),IF(C211="COTAÇÃO",VLOOKUP(D211,#REF!,2,FALSE)))),IF(C211="LABOR",VLOOKUP(D211,#REF!,5,FALSE),IF(C211="SINAPI",VLOOKUP(D211,#REF!,2,FALSE),"outro")))</f>
        <v>#REF!</v>
      </c>
      <c r="F211" s="328" t="s">
        <v>12</v>
      </c>
      <c r="G211" s="22" t="e">
        <f>IF(B211="I",IF(C211="LABOR",VLOOKUP(D211,#REF!,3,FALSE),IF(C211="SINAPI",VLOOKUP(D211,#REF!,3,FALSE),IF(C211="COTAÇÃO",VLOOKUP(D211,#REF!,3,FALSE)))),IF(C211="LABOR",VLOOKUP(D211,#REF!,6,FALSE),IF(C211="SINAPI",VLOOKUP(D211,#REF!,3,FALSE),"outro")))</f>
        <v>#REF!</v>
      </c>
      <c r="H211" s="337" t="s">
        <v>389</v>
      </c>
      <c r="I211" s="24" t="e">
        <f>IF(B211="I",IF(F211="MO",IF(C211="LABOR",ROUND(VLOOKUP(D211,#REF!,4,FALSE)/(1+#REF!),2),IF(C211="SINAPI",ROUND(VLOOKUP(D211,#REF!,5,FALSE)/(1+#REF!),2),"outro")),IF(C211="LABOR",VLOOKUP(D211,#REF!,4,FALSE),IF(C211="SINAPI",VLOOKUP(D211,#REF!,5,FALSE),IF(C211="COTAÇÃO",VLOOKUP(D211,#REF!,14,FALSE))))),IF(C211="SINAPI",IF(F211="MO",ROUND(VLOOKUP(D211,#REF!,4,FALSE)/(1+#REF!),2),VLOOKUP(D211,#REF!,4,FALSE)),"outro"))</f>
        <v>#REF!</v>
      </c>
      <c r="J211" s="24" t="e">
        <f t="shared" si="7"/>
        <v>#REF!</v>
      </c>
    </row>
    <row r="212" spans="1:10">
      <c r="A212" s="320"/>
      <c r="B212" s="13" t="s">
        <v>386</v>
      </c>
      <c r="C212" s="328" t="s">
        <v>382</v>
      </c>
      <c r="D212" s="22">
        <v>1379</v>
      </c>
      <c r="E212" s="21" t="e">
        <f>IF(B212="I",IF(C212="LABOR",VLOOKUP(D212,#REF!,2,FALSE),IF(C212="SINAPI",VLOOKUP(D212,#REF!,2,FALSE),IF(C212="COTAÇÃO",VLOOKUP(D212,#REF!,2,FALSE)))),IF(C212="LABOR",VLOOKUP(D212,#REF!,5,FALSE),IF(C212="SINAPI",VLOOKUP(D212,#REF!,2,FALSE),"outro")))</f>
        <v>#REF!</v>
      </c>
      <c r="F212" s="328" t="s">
        <v>12</v>
      </c>
      <c r="G212" s="22" t="e">
        <f>IF(B212="I",IF(C212="LABOR",VLOOKUP(D212,#REF!,3,FALSE),IF(C212="SINAPI",VLOOKUP(D212,#REF!,3,FALSE),IF(C212="COTAÇÃO",VLOOKUP(D212,#REF!,3,FALSE)))),IF(C212="LABOR",VLOOKUP(D212,#REF!,6,FALSE),IF(C212="SINAPI",VLOOKUP(D212,#REF!,3,FALSE),"outro")))</f>
        <v>#REF!</v>
      </c>
      <c r="H212" s="337" t="s">
        <v>390</v>
      </c>
      <c r="I212" s="24" t="e">
        <f>IF(B212="I",IF(F212="MO",IF(C212="LABOR",ROUND(VLOOKUP(D212,#REF!,4,FALSE)/(1+#REF!),2),IF(C212="SINAPI",ROUND(VLOOKUP(D212,#REF!,5,FALSE)/(1+#REF!),2),"outro")),IF(C212="LABOR",VLOOKUP(D212,#REF!,4,FALSE),IF(C212="SINAPI",VLOOKUP(D212,#REF!,5,FALSE),IF(C212="COTAÇÃO",VLOOKUP(D212,#REF!,14,FALSE))))),IF(C212="SINAPI",IF(F212="MO",ROUND(VLOOKUP(D212,#REF!,4,FALSE)/(1+#REF!),2),VLOOKUP(D212,#REF!,4,FALSE)),"outro"))</f>
        <v>#REF!</v>
      </c>
      <c r="J212" s="24" t="e">
        <f t="shared" si="7"/>
        <v>#REF!</v>
      </c>
    </row>
    <row r="213" spans="1:10">
      <c r="A213" s="320"/>
      <c r="B213" s="13" t="s">
        <v>386</v>
      </c>
      <c r="C213" s="328" t="s">
        <v>382</v>
      </c>
      <c r="D213" s="22">
        <v>2418</v>
      </c>
      <c r="E213" s="21" t="e">
        <f>IF(B213="I",IF(C213="LABOR",VLOOKUP(D213,#REF!,2,FALSE),IF(C213="SINAPI",VLOOKUP(D213,#REF!,2,FALSE),IF(C213="COTAÇÃO",VLOOKUP(D213,#REF!,2,FALSE)))),IF(C213="LABOR",VLOOKUP(D213,#REF!,5,FALSE),IF(C213="SINAPI",VLOOKUP(D213,#REF!,2,FALSE),"outro")))</f>
        <v>#REF!</v>
      </c>
      <c r="F213" s="328" t="s">
        <v>12</v>
      </c>
      <c r="G213" s="22" t="e">
        <f>IF(B213="I",IF(C213="LABOR",VLOOKUP(D213,#REF!,3,FALSE),IF(C213="SINAPI",VLOOKUP(D213,#REF!,3,FALSE),IF(C213="COTAÇÃO",VLOOKUP(D213,#REF!,3,FALSE)))),IF(C213="LABOR",VLOOKUP(D213,#REF!,6,FALSE),IF(C213="SINAPI",VLOOKUP(D213,#REF!,3,FALSE),"outro")))</f>
        <v>#REF!</v>
      </c>
      <c r="H213" s="337" t="s">
        <v>391</v>
      </c>
      <c r="I213" s="24" t="e">
        <f>IF(B213="I",IF(F213="MO",IF(C213="LABOR",ROUND(VLOOKUP(D213,#REF!,4,FALSE)/(1+#REF!),2),IF(C213="SINAPI",ROUND(VLOOKUP(D213,#REF!,5,FALSE)/(1+#REF!),2),"outro")),IF(C213="LABOR",VLOOKUP(D213,#REF!,4,FALSE),IF(C213="SINAPI",VLOOKUP(D213,#REF!,5,FALSE),IF(C213="COTAÇÃO",VLOOKUP(D213,#REF!,14,FALSE))))),IF(C213="SINAPI",IF(F213="MO",ROUND(VLOOKUP(D213,#REF!,4,FALSE)/(1+#REF!),2),VLOOKUP(D213,#REF!,4,FALSE)),"outro"))</f>
        <v>#REF!</v>
      </c>
      <c r="J213" s="24" t="e">
        <f t="shared" si="7"/>
        <v>#REF!</v>
      </c>
    </row>
    <row r="214" spans="1:10">
      <c r="A214" s="320"/>
      <c r="B214" s="13" t="s">
        <v>386</v>
      </c>
      <c r="C214" s="328" t="s">
        <v>382</v>
      </c>
      <c r="D214" s="22">
        <v>2728</v>
      </c>
      <c r="E214" s="21" t="e">
        <f>IF(B214="I",IF(C214="LABOR",VLOOKUP(D214,#REF!,2,FALSE),IF(C214="SINAPI",VLOOKUP(D214,#REF!,2,FALSE),IF(C214="COTAÇÃO",VLOOKUP(D214,#REF!,2,FALSE)))),IF(C214="LABOR",VLOOKUP(D214,#REF!,5,FALSE),IF(C214="SINAPI",VLOOKUP(D214,#REF!,2,FALSE),"outro")))</f>
        <v>#REF!</v>
      </c>
      <c r="F214" s="328" t="s">
        <v>12</v>
      </c>
      <c r="G214" s="22" t="e">
        <f>IF(B214="I",IF(C214="LABOR",VLOOKUP(D214,#REF!,3,FALSE),IF(C214="SINAPI",VLOOKUP(D214,#REF!,3,FALSE),IF(C214="COTAÇÃO",VLOOKUP(D214,#REF!,3,FALSE)))),IF(C214="LABOR",VLOOKUP(D214,#REF!,6,FALSE),IF(C214="SINAPI",VLOOKUP(D214,#REF!,3,FALSE),"outro")))</f>
        <v>#REF!</v>
      </c>
      <c r="H214" s="337" t="s">
        <v>392</v>
      </c>
      <c r="I214" s="24" t="e">
        <f>IF(B214="I",IF(F214="MO",IF(C214="LABOR",ROUND(VLOOKUP(D214,#REF!,4,FALSE)/(1+#REF!),2),IF(C214="SINAPI",ROUND(VLOOKUP(D214,#REF!,5,FALSE)/(1+#REF!),2),"outro")),IF(C214="LABOR",VLOOKUP(D214,#REF!,4,FALSE),IF(C214="SINAPI",VLOOKUP(D214,#REF!,5,FALSE),IF(C214="COTAÇÃO",VLOOKUP(D214,#REF!,14,FALSE))))),IF(C214="SINAPI",IF(F214="MO",ROUND(VLOOKUP(D214,#REF!,4,FALSE)/(1+#REF!),2),VLOOKUP(D214,#REF!,4,FALSE)),"outro"))</f>
        <v>#REF!</v>
      </c>
      <c r="J214" s="24" t="e">
        <f t="shared" si="7"/>
        <v>#REF!</v>
      </c>
    </row>
    <row r="215" spans="1:10">
      <c r="A215" s="320"/>
      <c r="B215" s="13" t="s">
        <v>386</v>
      </c>
      <c r="C215" s="328" t="s">
        <v>382</v>
      </c>
      <c r="D215" s="22">
        <v>4403</v>
      </c>
      <c r="E215" s="21" t="e">
        <f>IF(B215="I",IF(C215="LABOR",VLOOKUP(D215,#REF!,2,FALSE),IF(C215="SINAPI",VLOOKUP(D215,#REF!,2,FALSE),IF(C215="COTAÇÃO",VLOOKUP(D215,#REF!,2,FALSE)))),IF(C215="LABOR",VLOOKUP(D215,#REF!,5,FALSE),IF(C215="SINAPI",VLOOKUP(D215,#REF!,2,FALSE),"outro")))</f>
        <v>#REF!</v>
      </c>
      <c r="F215" s="328" t="s">
        <v>12</v>
      </c>
      <c r="G215" s="22" t="e">
        <f>IF(B215="I",IF(C215="LABOR",VLOOKUP(D215,#REF!,3,FALSE),IF(C215="SINAPI",VLOOKUP(D215,#REF!,3,FALSE),IF(C215="COTAÇÃO",VLOOKUP(D215,#REF!,3,FALSE)))),IF(C215="LABOR",VLOOKUP(D215,#REF!,6,FALSE),IF(C215="SINAPI",VLOOKUP(D215,#REF!,3,FALSE),"outro")))</f>
        <v>#REF!</v>
      </c>
      <c r="H215" s="337" t="s">
        <v>393</v>
      </c>
      <c r="I215" s="24" t="e">
        <f>IF(B215="I",IF(F215="MO",IF(C215="LABOR",ROUND(VLOOKUP(D215,#REF!,4,FALSE)/(1+#REF!),2),IF(C215="SINAPI",ROUND(VLOOKUP(D215,#REF!,5,FALSE)/(1+#REF!),2),"outro")),IF(C215="LABOR",VLOOKUP(D215,#REF!,4,FALSE),IF(C215="SINAPI",VLOOKUP(D215,#REF!,5,FALSE),IF(C215="COTAÇÃO",VLOOKUP(D215,#REF!,14,FALSE))))),IF(C215="SINAPI",IF(F215="MO",ROUND(VLOOKUP(D215,#REF!,4,FALSE)/(1+#REF!),2),VLOOKUP(D215,#REF!,4,FALSE)),"outro"))</f>
        <v>#REF!</v>
      </c>
      <c r="J215" s="24" t="e">
        <f t="shared" si="7"/>
        <v>#REF!</v>
      </c>
    </row>
    <row r="216" spans="1:10">
      <c r="A216" s="320"/>
      <c r="B216" s="13" t="s">
        <v>386</v>
      </c>
      <c r="C216" s="328" t="s">
        <v>382</v>
      </c>
      <c r="D216" s="22">
        <v>5064</v>
      </c>
      <c r="E216" s="14" t="e">
        <f>IF(B216="I",IF(C216="LABOR",VLOOKUP(D216,#REF!,2,FALSE),IF(C216="SINAPI",VLOOKUP(D216,#REF!,2,FALSE),IF(C216="COTAÇÃO",VLOOKUP(D216,#REF!,2,FALSE)))),IF(C216="LABOR",VLOOKUP(D216,#REF!,5,FALSE),IF(C216="SINAPI",VLOOKUP(D216,#REF!,2,FALSE),"outro")))</f>
        <v>#REF!</v>
      </c>
      <c r="F216" s="328" t="s">
        <v>12</v>
      </c>
      <c r="G216" s="22" t="e">
        <f>IF(B216="I",IF(C216="LABOR",VLOOKUP(D216,#REF!,3,FALSE),IF(C216="SINAPI",VLOOKUP(D216,#REF!,3,FALSE),IF(C216="COTAÇÃO",VLOOKUP(D216,#REF!,3,FALSE)))),IF(C216="LABOR",VLOOKUP(D216,#REF!,6,FALSE),IF(C216="SINAPI",VLOOKUP(D216,#REF!,3,FALSE),"outro")))</f>
        <v>#REF!</v>
      </c>
      <c r="H216" s="337" t="s">
        <v>394</v>
      </c>
      <c r="I216" s="24" t="e">
        <f>IF(B216="I",IF(F216="MO",IF(C216="LABOR",ROUND(VLOOKUP(D216,#REF!,4,FALSE)/(1+#REF!),2),IF(C216="SINAPI",ROUND(VLOOKUP(D216,#REF!,5,FALSE)/(1+#REF!),2),"outro")),IF(C216="LABOR",VLOOKUP(D216,#REF!,4,FALSE),IF(C216="SINAPI",VLOOKUP(D216,#REF!,5,FALSE),IF(C216="COTAÇÃO",VLOOKUP(D216,#REF!,14,FALSE))))),IF(C216="SINAPI",IF(F216="MO",ROUND(VLOOKUP(D216,#REF!,4,FALSE)/(1+#REF!),2),VLOOKUP(D216,#REF!,4,FALSE)),"outro"))</f>
        <v>#REF!</v>
      </c>
      <c r="J216" s="24" t="e">
        <f t="shared" si="7"/>
        <v>#REF!</v>
      </c>
    </row>
    <row r="217" spans="1:10">
      <c r="A217" s="320"/>
      <c r="B217" s="13" t="s">
        <v>386</v>
      </c>
      <c r="C217" s="328" t="s">
        <v>382</v>
      </c>
      <c r="D217" s="22">
        <v>6189</v>
      </c>
      <c r="E217" s="21" t="e">
        <f>IF(B217="I",IF(C217="LABOR",VLOOKUP(D217,#REF!,2,FALSE),IF(C217="SINAPI",VLOOKUP(D217,#REF!,2,FALSE),IF(C217="COTAÇÃO",VLOOKUP(D217,#REF!,2,FALSE)))),IF(C217="LABOR",VLOOKUP(D217,#REF!,5,FALSE),IF(C217="SINAPI",VLOOKUP(D217,#REF!,2,FALSE),"outro")))</f>
        <v>#REF!</v>
      </c>
      <c r="F217" s="328" t="s">
        <v>12</v>
      </c>
      <c r="G217" s="22" t="e">
        <f>IF(B217="I",IF(C217="LABOR",VLOOKUP(D217,#REF!,3,FALSE),IF(C217="SINAPI",VLOOKUP(D217,#REF!,3,FALSE),IF(C217="COTAÇÃO",VLOOKUP(D217,#REF!,3,FALSE)))),IF(C217="LABOR",VLOOKUP(D217,#REF!,6,FALSE),IF(C217="SINAPI",VLOOKUP(D217,#REF!,3,FALSE),"outro")))</f>
        <v>#REF!</v>
      </c>
      <c r="H217" s="337" t="s">
        <v>395</v>
      </c>
      <c r="I217" s="24" t="e">
        <f>IF(B217="I",IF(F217="MO",IF(C217="LABOR",ROUND(VLOOKUP(D217,#REF!,4,FALSE)/(1+#REF!),2),IF(C217="SINAPI",ROUND(VLOOKUP(D217,#REF!,5,FALSE)/(1+#REF!),2),"outro")),IF(C217="LABOR",VLOOKUP(D217,#REF!,4,FALSE),IF(C217="SINAPI",VLOOKUP(D217,#REF!,5,FALSE),IF(C217="COTAÇÃO",VLOOKUP(D217,#REF!,14,FALSE))))),IF(C217="SINAPI",IF(F217="MO",ROUND(VLOOKUP(D217,#REF!,4,FALSE)/(1+#REF!),2),VLOOKUP(D217,#REF!,4,FALSE)),"outro"))</f>
        <v>#REF!</v>
      </c>
      <c r="J217" s="24" t="e">
        <f t="shared" si="7"/>
        <v>#REF!</v>
      </c>
    </row>
    <row r="218" spans="1:10">
      <c r="A218" s="320"/>
      <c r="B218" s="13" t="s">
        <v>386</v>
      </c>
      <c r="C218" s="328" t="s">
        <v>382</v>
      </c>
      <c r="D218" s="22">
        <v>7213</v>
      </c>
      <c r="E218" s="21" t="e">
        <f>IF(B218="I",IF(C218="LABOR",VLOOKUP(D218,#REF!,2,FALSE),IF(C218="SINAPI",VLOOKUP(D218,#REF!,2,FALSE),IF(C218="COTAÇÃO",VLOOKUP(D218,#REF!,2,FALSE)))),IF(C218="LABOR",VLOOKUP(D218,#REF!,5,FALSE),IF(C218="SINAPI",VLOOKUP(D218,#REF!,2,FALSE),"outro")))</f>
        <v>#REF!</v>
      </c>
      <c r="F218" s="328" t="s">
        <v>12</v>
      </c>
      <c r="G218" s="22" t="e">
        <f>IF(B218="I",IF(C218="LABOR",VLOOKUP(D218,#REF!,3,FALSE),IF(C218="SINAPI",VLOOKUP(D218,#REF!,3,FALSE),IF(C218="COTAÇÃO",VLOOKUP(D218,#REF!,3,FALSE)))),IF(C218="LABOR",VLOOKUP(D218,#REF!,6,FALSE),IF(C218="SINAPI",VLOOKUP(D218,#REF!,3,FALSE),"outro")))</f>
        <v>#REF!</v>
      </c>
      <c r="H218" s="337" t="s">
        <v>396</v>
      </c>
      <c r="I218" s="24" t="e">
        <f>IF(B218="I",IF(F218="MO",IF(C218="LABOR",ROUND(VLOOKUP(D218,#REF!,4,FALSE)/(1+#REF!),2),IF(C218="SINAPI",ROUND(VLOOKUP(D218,#REF!,5,FALSE)/(1+#REF!),2),"outro")),IF(C218="LABOR",VLOOKUP(D218,#REF!,4,FALSE),IF(C218="SINAPI",VLOOKUP(D218,#REF!,5,FALSE),IF(C218="COTAÇÃO",VLOOKUP(D218,#REF!,14,FALSE))))),IF(C218="SINAPI",IF(F218="MO",ROUND(VLOOKUP(D218,#REF!,4,FALSE)/(1+#REF!),2),VLOOKUP(D218,#REF!,4,FALSE)),"outro"))</f>
        <v>#REF!</v>
      </c>
      <c r="J218" s="24" t="e">
        <f t="shared" si="7"/>
        <v>#REF!</v>
      </c>
    </row>
    <row r="219" spans="1:10">
      <c r="A219" s="320"/>
      <c r="B219" s="13" t="s">
        <v>386</v>
      </c>
      <c r="C219" s="328" t="s">
        <v>382</v>
      </c>
      <c r="D219" s="22">
        <v>11467</v>
      </c>
      <c r="E219" s="21" t="e">
        <f>IF(B219="I",IF(C219="LABOR",VLOOKUP(D219,#REF!,2,FALSE),IF(C219="SINAPI",VLOOKUP(D219,#REF!,2,FALSE),IF(C219="COTAÇÃO",VLOOKUP(D219,#REF!,2,FALSE)))),IF(C219="LABOR",VLOOKUP(D219,#REF!,5,FALSE),IF(C219="SINAPI",VLOOKUP(D219,#REF!,2,FALSE),"outro")))</f>
        <v>#REF!</v>
      </c>
      <c r="F219" s="328" t="s">
        <v>12</v>
      </c>
      <c r="G219" s="22" t="e">
        <f>IF(B219="I",IF(C219="LABOR",VLOOKUP(D219,#REF!,3,FALSE),IF(C219="SINAPI",VLOOKUP(D219,#REF!,3,FALSE),IF(C219="COTAÇÃO",VLOOKUP(D219,#REF!,3,FALSE)))),IF(C219="LABOR",VLOOKUP(D219,#REF!,6,FALSE),IF(C219="SINAPI",VLOOKUP(D219,#REF!,3,FALSE),"outro")))</f>
        <v>#REF!</v>
      </c>
      <c r="H219" s="337" t="s">
        <v>397</v>
      </c>
      <c r="I219" s="24" t="e">
        <f>IF(B219="I",IF(F219="MO",IF(C219="LABOR",ROUND(VLOOKUP(D219,#REF!,4,FALSE)/(1+#REF!),2),IF(C219="SINAPI",ROUND(VLOOKUP(D219,#REF!,5,FALSE)/(1+#REF!),2),"outro")),IF(C219="LABOR",VLOOKUP(D219,#REF!,4,FALSE),IF(C219="SINAPI",VLOOKUP(D219,#REF!,5,FALSE),IF(C219="COTAÇÃO",VLOOKUP(D219,#REF!,14,FALSE))))),IF(C219="SINAPI",IF(F219="MO",ROUND(VLOOKUP(D219,#REF!,4,FALSE)/(1+#REF!),2),VLOOKUP(D219,#REF!,4,FALSE)),"outro"))</f>
        <v>#REF!</v>
      </c>
      <c r="J219" s="24" t="e">
        <f t="shared" si="7"/>
        <v>#REF!</v>
      </c>
    </row>
    <row r="220" spans="1:10">
      <c r="A220" s="321"/>
      <c r="B220" s="322"/>
      <c r="C220" s="4"/>
      <c r="D220" s="4"/>
      <c r="E220" s="5"/>
      <c r="F220" s="4"/>
      <c r="G220" s="5"/>
      <c r="H220" s="5"/>
      <c r="I220" s="5"/>
      <c r="J220" s="6"/>
    </row>
    <row r="221" spans="1:10" ht="25.5">
      <c r="A221" s="501" t="s">
        <v>7</v>
      </c>
      <c r="B221" s="501"/>
      <c r="C221" s="501" t="s">
        <v>8</v>
      </c>
      <c r="D221" s="501"/>
      <c r="E221" s="335" t="s">
        <v>9</v>
      </c>
      <c r="F221" s="8" t="s">
        <v>1</v>
      </c>
      <c r="G221" s="9"/>
      <c r="H221" s="10"/>
      <c r="I221" s="11"/>
      <c r="J221" s="12" t="s">
        <v>311</v>
      </c>
    </row>
    <row r="222" spans="1:10" s="1" customFormat="1" ht="60">
      <c r="A222" s="319" t="str">
        <f>CONCATENATE($M$1,"-")</f>
        <v>IMPL-</v>
      </c>
      <c r="B222" s="323">
        <f>COUNTIF(B$1:B221,"&gt;0")+1</f>
        <v>5</v>
      </c>
      <c r="C222" s="13" t="s">
        <v>73</v>
      </c>
      <c r="D222" s="13">
        <v>20704</v>
      </c>
      <c r="E222" s="14" t="e">
        <f>IF(C222="LABOR",VLOOKUP(D222,#REF!,5,FALSE),IF(C222="SINAPI",VLOOKUP(D222,#REF!,2,FALSE),"outro"))</f>
        <v>#REF!</v>
      </c>
      <c r="F222" s="15" t="e">
        <f>IF(C222="LABOR",VLOOKUP(D222,#REF!,6,FALSE),IF(C222="SINAPI",VLOOKUP(D222,#REF!,3,FALSE),"outro"))</f>
        <v>#REF!</v>
      </c>
      <c r="G222" s="16"/>
      <c r="H222" s="17"/>
      <c r="I222" s="18"/>
      <c r="J222" s="211" t="e">
        <f>((SUMIF(F224:F286,"MO",J224:J286)*(1+$G$3)+(SUM(J224:J286)-SUMIF(F224:F286,"MO",J224:J286)))*(1+$H$3))</f>
        <v>#REF!</v>
      </c>
    </row>
    <row r="223" spans="1:10">
      <c r="A223" s="324"/>
      <c r="B223" s="331" t="s">
        <v>0</v>
      </c>
      <c r="C223" s="19" t="s">
        <v>5</v>
      </c>
      <c r="D223" s="19" t="s">
        <v>6</v>
      </c>
      <c r="E223" s="19" t="s">
        <v>74</v>
      </c>
      <c r="F223" s="19" t="s">
        <v>0</v>
      </c>
      <c r="G223" s="20" t="s">
        <v>1</v>
      </c>
      <c r="H223" s="20" t="s">
        <v>2</v>
      </c>
      <c r="I223" s="20" t="s">
        <v>3</v>
      </c>
      <c r="J223" s="19" t="s">
        <v>4</v>
      </c>
    </row>
    <row r="224" spans="1:10">
      <c r="A224" s="320"/>
      <c r="B224" s="13" t="s">
        <v>385</v>
      </c>
      <c r="C224" s="328" t="s">
        <v>382</v>
      </c>
      <c r="D224" s="22">
        <v>88261</v>
      </c>
      <c r="E224" s="21" t="e">
        <f>IF(B224="I",IF(C224="LABOR",VLOOKUP(D224,#REF!,2,FALSE),IF(C224="SINAPI",VLOOKUP(D224,#REF!,2,FALSE),IF(C224="COTAÇÃO",VLOOKUP(D224,#REF!,2,FALSE)))),IF(C224="LABOR",VLOOKUP(D224,#REF!,5,FALSE),IF(C224="SINAPI",VLOOKUP(D224,#REF!,2,FALSE),"outro")))</f>
        <v>#REF!</v>
      </c>
      <c r="F224" s="328" t="s">
        <v>10</v>
      </c>
      <c r="G224" s="22" t="e">
        <f>IF(B224="I",IF(C224="LABOR",VLOOKUP(D224,#REF!,3,FALSE),IF(C224="SINAPI",VLOOKUP(D224,#REF!,3,FALSE),IF(C224="COTAÇÃO",VLOOKUP(D224,#REF!,3,FALSE)))),IF(C224="LABOR",VLOOKUP(D224,#REF!,6,FALSE),IF(C224="SINAPI",VLOOKUP(D224,#REF!,3,FALSE),"outro")))</f>
        <v>#REF!</v>
      </c>
      <c r="H224" s="23">
        <v>1.065188</v>
      </c>
      <c r="I224" s="24" t="e">
        <f>IF(B224="I",IF(F224="MO",IF(C224="LABOR",ROUND(VLOOKUP(D224,#REF!,4,FALSE)/(1+#REF!),2),IF(C224="SINAPI",ROUND(VLOOKUP(D224,#REF!,5,FALSE)/(1+#REF!),2),"outro")),IF(C224="LABOR",VLOOKUP(D224,#REF!,4,FALSE),IF(C224="SINAPI",VLOOKUP(D224,#REF!,5,FALSE),IF(C224="COTAÇÃO",VLOOKUP(D224,#REF!,14,FALSE))))),IF(C224="SINAPI",IF(F224="MO",ROUND(VLOOKUP(D224,#REF!,4,FALSE)/(1+#REF!),2),VLOOKUP(D224,#REF!,4,FALSE)),"outro"))</f>
        <v>#REF!</v>
      </c>
      <c r="J224" s="24" t="e">
        <f>ROUND(H224*I224,2)</f>
        <v>#REF!</v>
      </c>
    </row>
    <row r="225" spans="1:10">
      <c r="A225" s="320"/>
      <c r="B225" s="13" t="s">
        <v>385</v>
      </c>
      <c r="C225" s="328" t="s">
        <v>382</v>
      </c>
      <c r="D225" s="22">
        <v>88264</v>
      </c>
      <c r="E225" s="21" t="e">
        <f>IF(B225="I",IF(C225="LABOR",VLOOKUP(D225,#REF!,2,FALSE),IF(C225="SINAPI",VLOOKUP(D225,#REF!,2,FALSE),IF(C225="COTAÇÃO",VLOOKUP(D225,#REF!,2,FALSE)))),IF(C225="LABOR",VLOOKUP(D225,#REF!,5,FALSE),IF(C225="SINAPI",VLOOKUP(D225,#REF!,2,FALSE),"outro")))</f>
        <v>#REF!</v>
      </c>
      <c r="F225" s="328" t="s">
        <v>10</v>
      </c>
      <c r="G225" s="22" t="e">
        <f>IF(B225="I",IF(C225="LABOR",VLOOKUP(D225,#REF!,3,FALSE),IF(C225="SINAPI",VLOOKUP(D225,#REF!,3,FALSE),IF(C225="COTAÇÃO",VLOOKUP(D225,#REF!,3,FALSE)))),IF(C225="LABOR",VLOOKUP(D225,#REF!,6,FALSE),IF(C225="SINAPI",VLOOKUP(D225,#REF!,3,FALSE),"outro")))</f>
        <v>#REF!</v>
      </c>
      <c r="H225" s="23">
        <v>0.41699999999999998</v>
      </c>
      <c r="I225" s="24" t="e">
        <f>IF(B225="I",IF(F225="MO",IF(C225="LABOR",ROUND(VLOOKUP(D225,#REF!,4,FALSE)/(1+#REF!),2),IF(C225="SINAPI",ROUND(VLOOKUP(D225,#REF!,5,FALSE)/(1+#REF!),2),"outro")),IF(C225="LABOR",VLOOKUP(D225,#REF!,4,FALSE),IF(C225="SINAPI",VLOOKUP(D225,#REF!,5,FALSE),IF(C225="COTAÇÃO",VLOOKUP(D225,#REF!,14,FALSE))))),IF(C225="SINAPI",IF(F225="MO",ROUND(VLOOKUP(D225,#REF!,4,FALSE)/(1+#REF!),2),VLOOKUP(D225,#REF!,4,FALSE)),"outro"))</f>
        <v>#REF!</v>
      </c>
      <c r="J225" s="24" t="e">
        <f t="shared" ref="J225:J285" si="8">ROUND(H225*I225,2)</f>
        <v>#REF!</v>
      </c>
    </row>
    <row r="226" spans="1:10">
      <c r="A226" s="320"/>
      <c r="B226" s="13" t="s">
        <v>385</v>
      </c>
      <c r="C226" s="328" t="s">
        <v>382</v>
      </c>
      <c r="D226" s="22">
        <v>88267</v>
      </c>
      <c r="E226" s="21" t="e">
        <f>IF(B226="I",IF(C226="LABOR",VLOOKUP(D226,#REF!,2,FALSE),IF(C226="SINAPI",VLOOKUP(D226,#REF!,2,FALSE),IF(C226="COTAÇÃO",VLOOKUP(D226,#REF!,2,FALSE)))),IF(C226="LABOR",VLOOKUP(D226,#REF!,5,FALSE),IF(C226="SINAPI",VLOOKUP(D226,#REF!,2,FALSE),"outro")))</f>
        <v>#REF!</v>
      </c>
      <c r="F226" s="328" t="s">
        <v>10</v>
      </c>
      <c r="G226" s="22" t="e">
        <f>IF(B226="I",IF(C226="LABOR",VLOOKUP(D226,#REF!,3,FALSE),IF(C226="SINAPI",VLOOKUP(D226,#REF!,3,FALSE),IF(C226="COTAÇÃO",VLOOKUP(D226,#REF!,3,FALSE)))),IF(C226="LABOR",VLOOKUP(D226,#REF!,6,FALSE),IF(C226="SINAPI",VLOOKUP(D226,#REF!,3,FALSE),"outro")))</f>
        <v>#REF!</v>
      </c>
      <c r="H226" s="23">
        <v>0.29492000000000002</v>
      </c>
      <c r="I226" s="24" t="e">
        <f>IF(B226="I",IF(F226="MO",IF(C226="LABOR",ROUND(VLOOKUP(D226,#REF!,4,FALSE)/(1+#REF!),2),IF(C226="SINAPI",ROUND(VLOOKUP(D226,#REF!,5,FALSE)/(1+#REF!),2),"outro")),IF(C226="LABOR",VLOOKUP(D226,#REF!,4,FALSE),IF(C226="SINAPI",VLOOKUP(D226,#REF!,5,FALSE),IF(C226="COTAÇÃO",VLOOKUP(D226,#REF!,14,FALSE))))),IF(C226="SINAPI",IF(F226="MO",ROUND(VLOOKUP(D226,#REF!,4,FALSE)/(1+#REF!),2),VLOOKUP(D226,#REF!,4,FALSE)),"outro"))</f>
        <v>#REF!</v>
      </c>
      <c r="J226" s="24" t="e">
        <f t="shared" si="8"/>
        <v>#REF!</v>
      </c>
    </row>
    <row r="227" spans="1:10">
      <c r="A227" s="320"/>
      <c r="B227" s="13" t="s">
        <v>385</v>
      </c>
      <c r="C227" s="328" t="s">
        <v>382</v>
      </c>
      <c r="D227" s="22">
        <v>88245</v>
      </c>
      <c r="E227" s="21" t="e">
        <f>IF(B227="I",IF(C227="LABOR",VLOOKUP(D227,#REF!,2,FALSE),IF(C227="SINAPI",VLOOKUP(D227,#REF!,2,FALSE),IF(C227="COTAÇÃO",VLOOKUP(D227,#REF!,2,FALSE)))),IF(C227="LABOR",VLOOKUP(D227,#REF!,5,FALSE),IF(C227="SINAPI",VLOOKUP(D227,#REF!,2,FALSE),"outro")))</f>
        <v>#REF!</v>
      </c>
      <c r="F227" s="328" t="s">
        <v>10</v>
      </c>
      <c r="G227" s="22" t="e">
        <f>IF(B227="I",IF(C227="LABOR",VLOOKUP(D227,#REF!,3,FALSE),IF(C227="SINAPI",VLOOKUP(D227,#REF!,3,FALSE),IF(C227="COTAÇÃO",VLOOKUP(D227,#REF!,3,FALSE)))),IF(C227="LABOR",VLOOKUP(D227,#REF!,6,FALSE),IF(C227="SINAPI",VLOOKUP(D227,#REF!,3,FALSE),"outro")))</f>
        <v>#REF!</v>
      </c>
      <c r="H227" s="23">
        <v>4.6649999999999999E-3</v>
      </c>
      <c r="I227" s="24" t="e">
        <f>IF(B227="I",IF(F227="MO",IF(C227="LABOR",ROUND(VLOOKUP(D227,#REF!,4,FALSE)/(1+#REF!),2),IF(C227="SINAPI",ROUND(VLOOKUP(D227,#REF!,5,FALSE)/(1+#REF!),2),"outro")),IF(C227="LABOR",VLOOKUP(D227,#REF!,4,FALSE),IF(C227="SINAPI",VLOOKUP(D227,#REF!,5,FALSE),IF(C227="COTAÇÃO",VLOOKUP(D227,#REF!,14,FALSE))))),IF(C227="SINAPI",IF(F227="MO",ROUND(VLOOKUP(D227,#REF!,4,FALSE)/(1+#REF!),2),VLOOKUP(D227,#REF!,4,FALSE)),"outro"))</f>
        <v>#REF!</v>
      </c>
      <c r="J227" s="24" t="e">
        <f t="shared" si="8"/>
        <v>#REF!</v>
      </c>
    </row>
    <row r="228" spans="1:10">
      <c r="A228" s="320"/>
      <c r="B228" s="13" t="s">
        <v>385</v>
      </c>
      <c r="C228" s="328" t="s">
        <v>382</v>
      </c>
      <c r="D228" s="22">
        <v>88309</v>
      </c>
      <c r="E228" s="21" t="e">
        <f>IF(B228="I",IF(C228="LABOR",VLOOKUP(D228,#REF!,2,FALSE),IF(C228="SINAPI",VLOOKUP(D228,#REF!,2,FALSE),IF(C228="COTAÇÃO",VLOOKUP(D228,#REF!,2,FALSE)))),IF(C228="LABOR",VLOOKUP(D228,#REF!,5,FALSE),IF(C228="SINAPI",VLOOKUP(D228,#REF!,2,FALSE),"outro")))</f>
        <v>#REF!</v>
      </c>
      <c r="F228" s="328" t="s">
        <v>10</v>
      </c>
      <c r="G228" s="22" t="e">
        <f>IF(B228="I",IF(C228="LABOR",VLOOKUP(D228,#REF!,3,FALSE),IF(C228="SINAPI",VLOOKUP(D228,#REF!,3,FALSE),IF(C228="COTAÇÃO",VLOOKUP(D228,#REF!,3,FALSE)))),IF(C228="LABOR",VLOOKUP(D228,#REF!,6,FALSE),IF(C228="SINAPI",VLOOKUP(D228,#REF!,3,FALSE),"outro")))</f>
        <v>#REF!</v>
      </c>
      <c r="H228" s="23">
        <v>0.196024</v>
      </c>
      <c r="I228" s="24" t="e">
        <f>IF(B228="I",IF(F228="MO",IF(C228="LABOR",ROUND(VLOOKUP(D228,#REF!,4,FALSE)/(1+#REF!),2),IF(C228="SINAPI",ROUND(VLOOKUP(D228,#REF!,5,FALSE)/(1+#REF!),2),"outro")),IF(C228="LABOR",VLOOKUP(D228,#REF!,4,FALSE),IF(C228="SINAPI",VLOOKUP(D228,#REF!,5,FALSE),IF(C228="COTAÇÃO",VLOOKUP(D228,#REF!,14,FALSE))))),IF(C228="SINAPI",IF(F228="MO",ROUND(VLOOKUP(D228,#REF!,4,FALSE)/(1+#REF!),2),VLOOKUP(D228,#REF!,4,FALSE)),"outro"))</f>
        <v>#REF!</v>
      </c>
      <c r="J228" s="24" t="e">
        <f t="shared" si="8"/>
        <v>#REF!</v>
      </c>
    </row>
    <row r="229" spans="1:10">
      <c r="A229" s="320"/>
      <c r="B229" s="13" t="s">
        <v>385</v>
      </c>
      <c r="C229" s="328" t="s">
        <v>382</v>
      </c>
      <c r="D229" s="22">
        <v>88310</v>
      </c>
      <c r="E229" s="21" t="e">
        <f>IF(B229="I",IF(C229="LABOR",VLOOKUP(D229,#REF!,2,FALSE),IF(C229="SINAPI",VLOOKUP(D229,#REF!,2,FALSE),IF(C229="COTAÇÃO",VLOOKUP(D229,#REF!,2,FALSE)))),IF(C229="LABOR",VLOOKUP(D229,#REF!,5,FALSE),IF(C229="SINAPI",VLOOKUP(D229,#REF!,2,FALSE),"outro")))</f>
        <v>#REF!</v>
      </c>
      <c r="F229" s="328" t="s">
        <v>10</v>
      </c>
      <c r="G229" s="22" t="e">
        <f>IF(B229="I",IF(C229="LABOR",VLOOKUP(D229,#REF!,3,FALSE),IF(C229="SINAPI",VLOOKUP(D229,#REF!,3,FALSE),IF(C229="COTAÇÃO",VLOOKUP(D229,#REF!,3,FALSE)))),IF(C229="LABOR",VLOOKUP(D229,#REF!,6,FALSE),IF(C229="SINAPI",VLOOKUP(D229,#REF!,3,FALSE),"outro")))</f>
        <v>#REF!</v>
      </c>
      <c r="H229" s="23">
        <v>1.1704000000000001</v>
      </c>
      <c r="I229" s="24" t="e">
        <f>IF(B229="I",IF(F229="MO",IF(C229="LABOR",ROUND(VLOOKUP(D229,#REF!,4,FALSE)/(1+#REF!),2),IF(C229="SINAPI",ROUND(VLOOKUP(D229,#REF!,5,FALSE)/(1+#REF!),2),"outro")),IF(C229="LABOR",VLOOKUP(D229,#REF!,4,FALSE),IF(C229="SINAPI",VLOOKUP(D229,#REF!,5,FALSE),IF(C229="COTAÇÃO",VLOOKUP(D229,#REF!,14,FALSE))))),IF(C229="SINAPI",IF(F229="MO",ROUND(VLOOKUP(D229,#REF!,4,FALSE)/(1+#REF!),2),VLOOKUP(D229,#REF!,4,FALSE)),"outro"))</f>
        <v>#REF!</v>
      </c>
      <c r="J229" s="24" t="e">
        <f t="shared" si="8"/>
        <v>#REF!</v>
      </c>
    </row>
    <row r="230" spans="1:10">
      <c r="A230" s="320"/>
      <c r="B230" s="13" t="s">
        <v>385</v>
      </c>
      <c r="C230" s="328" t="s">
        <v>382</v>
      </c>
      <c r="D230" s="22">
        <v>88316</v>
      </c>
      <c r="E230" s="21" t="e">
        <f>IF(B230="I",IF(C230="LABOR",VLOOKUP(D230,#REF!,2,FALSE),IF(C230="SINAPI",VLOOKUP(D230,#REF!,2,FALSE),IF(C230="COTAÇÃO",VLOOKUP(D230,#REF!,2,FALSE)))),IF(C230="LABOR",VLOOKUP(D230,#REF!,5,FALSE),IF(C230="SINAPI",VLOOKUP(D230,#REF!,2,FALSE),"outro")))</f>
        <v>#REF!</v>
      </c>
      <c r="F230" s="328" t="s">
        <v>10</v>
      </c>
      <c r="G230" s="22" t="e">
        <f>IF(B230="I",IF(C230="LABOR",VLOOKUP(D230,#REF!,3,FALSE),IF(C230="SINAPI",VLOOKUP(D230,#REF!,3,FALSE),IF(C230="COTAÇÃO",VLOOKUP(D230,#REF!,3,FALSE)))),IF(C230="LABOR",VLOOKUP(D230,#REF!,6,FALSE),IF(C230="SINAPI",VLOOKUP(D230,#REF!,3,FALSE),"outro")))</f>
        <v>#REF!</v>
      </c>
      <c r="H230" s="23">
        <v>4.0890310000000003</v>
      </c>
      <c r="I230" s="24" t="e">
        <f>IF(B230="I",IF(F230="MO",IF(C230="LABOR",ROUND(VLOOKUP(D230,#REF!,4,FALSE)/(1+#REF!),2),IF(C230="SINAPI",ROUND(VLOOKUP(D230,#REF!,5,FALSE)/(1+#REF!),2),"outro")),IF(C230="LABOR",VLOOKUP(D230,#REF!,4,FALSE),IF(C230="SINAPI",VLOOKUP(D230,#REF!,5,FALSE),IF(C230="COTAÇÃO",VLOOKUP(D230,#REF!,14,FALSE))))),IF(C230="SINAPI",IF(F230="MO",ROUND(VLOOKUP(D230,#REF!,4,FALSE)/(1+#REF!),2),VLOOKUP(D230,#REF!,4,FALSE)),"outro"))</f>
        <v>#REF!</v>
      </c>
      <c r="J230" s="24" t="e">
        <f t="shared" si="8"/>
        <v>#REF!</v>
      </c>
    </row>
    <row r="231" spans="1:10">
      <c r="A231" s="320"/>
      <c r="B231" s="13" t="s">
        <v>385</v>
      </c>
      <c r="C231" s="328" t="s">
        <v>382</v>
      </c>
      <c r="D231" s="22">
        <v>88323</v>
      </c>
      <c r="E231" s="21" t="e">
        <f>IF(B231="I",IF(C231="LABOR",VLOOKUP(D231,#REF!,2,FALSE),IF(C231="SINAPI",VLOOKUP(D231,#REF!,2,FALSE),IF(C231="COTAÇÃO",VLOOKUP(D231,#REF!,2,FALSE)))),IF(C231="LABOR",VLOOKUP(D231,#REF!,5,FALSE),IF(C231="SINAPI",VLOOKUP(D231,#REF!,2,FALSE),"outro")))</f>
        <v>#REF!</v>
      </c>
      <c r="F231" s="328" t="s">
        <v>10</v>
      </c>
      <c r="G231" s="22" t="e">
        <f>IF(B231="I",IF(C231="LABOR",VLOOKUP(D231,#REF!,3,FALSE),IF(C231="SINAPI",VLOOKUP(D231,#REF!,3,FALSE),IF(C231="COTAÇÃO",VLOOKUP(D231,#REF!,3,FALSE)))),IF(C231="LABOR",VLOOKUP(D231,#REF!,6,FALSE),IF(C231="SINAPI",VLOOKUP(D231,#REF!,3,FALSE),"outro")))</f>
        <v>#REF!</v>
      </c>
      <c r="H231" s="23">
        <v>6.3684000000000003</v>
      </c>
      <c r="I231" s="24" t="e">
        <f>IF(B231="I",IF(F231="MO",IF(C231="LABOR",ROUND(VLOOKUP(D231,#REF!,4,FALSE)/(1+#REF!),2),IF(C231="SINAPI",ROUND(VLOOKUP(D231,#REF!,5,FALSE)/(1+#REF!),2),"outro")),IF(C231="LABOR",VLOOKUP(D231,#REF!,4,FALSE),IF(C231="SINAPI",VLOOKUP(D231,#REF!,5,FALSE),IF(C231="COTAÇÃO",VLOOKUP(D231,#REF!,14,FALSE))))),IF(C231="SINAPI",IF(F231="MO",ROUND(VLOOKUP(D231,#REF!,4,FALSE)/(1+#REF!),2),VLOOKUP(D231,#REF!,4,FALSE)),"outro"))</f>
        <v>#REF!</v>
      </c>
      <c r="J231" s="24" t="e">
        <f t="shared" si="8"/>
        <v>#REF!</v>
      </c>
    </row>
    <row r="232" spans="1:10">
      <c r="A232" s="320"/>
      <c r="B232" s="13" t="s">
        <v>386</v>
      </c>
      <c r="C232" s="328" t="s">
        <v>73</v>
      </c>
      <c r="D232" s="22">
        <v>20503</v>
      </c>
      <c r="E232" s="21" t="e">
        <f>IF(B232="I",IF(C232="LABOR",VLOOKUP(D232,#REF!,2,FALSE),IF(C232="SINAPI",VLOOKUP(D232,#REF!,2,FALSE),IF(C232="COTAÇÃO",VLOOKUP(D232,#REF!,2,FALSE)))),IF(C232="LABOR",VLOOKUP(D232,#REF!,5,FALSE),IF(C232="SINAPI",VLOOKUP(D232,#REF!,2,FALSE),"outro")))</f>
        <v>#REF!</v>
      </c>
      <c r="F232" s="328" t="s">
        <v>12</v>
      </c>
      <c r="G232" s="22" t="e">
        <f>IF(B232="I",IF(C232="LABOR",VLOOKUP(D232,#REF!,3,FALSE),IF(C232="SINAPI",VLOOKUP(D232,#REF!,3,FALSE),IF(C232="COTAÇÃO",VLOOKUP(D232,#REF!,3,FALSE)))),IF(C232="LABOR",VLOOKUP(D232,#REF!,6,FALSE),IF(C232="SINAPI",VLOOKUP(D232,#REF!,3,FALSE),"outro")))</f>
        <v>#REF!</v>
      </c>
      <c r="H232" s="23">
        <v>4.1625000000000002E-2</v>
      </c>
      <c r="I232" s="24" t="e">
        <f>IF(B232="I",IF(F232="MO",IF(C232="LABOR",ROUND(VLOOKUP(D232,#REF!,4,FALSE)/(1+#REF!),2),IF(C232="SINAPI",ROUND(VLOOKUP(D232,#REF!,5,FALSE)/(1+#REF!),2),"outro")),IF(C232="LABOR",VLOOKUP(D232,#REF!,4,FALSE),IF(C232="SINAPI",VLOOKUP(D232,#REF!,5,FALSE),IF(C232="COTAÇÃO",VLOOKUP(D232,#REF!,14,FALSE))))),IF(C232="SINAPI",IF(F232="MO",ROUND(VLOOKUP(D232,#REF!,4,FALSE)/(1+#REF!),2),VLOOKUP(D232,#REF!,4,FALSE)),"outro"))</f>
        <v>#REF!</v>
      </c>
      <c r="J232" s="24" t="e">
        <f t="shared" si="8"/>
        <v>#REF!</v>
      </c>
    </row>
    <row r="233" spans="1:10">
      <c r="A233" s="320"/>
      <c r="B233" s="13" t="s">
        <v>386</v>
      </c>
      <c r="C233" s="328" t="s">
        <v>382</v>
      </c>
      <c r="D233" s="22">
        <v>11161</v>
      </c>
      <c r="E233" s="21" t="e">
        <f>IF(B233="I",IF(C233="LABOR",VLOOKUP(D233,#REF!,2,FALSE),IF(C233="SINAPI",VLOOKUP(D233,#REF!,2,FALSE),IF(C233="COTAÇÃO",VLOOKUP(D233,#REF!,2,FALSE)))),IF(C233="LABOR",VLOOKUP(D233,#REF!,5,FALSE),IF(C233="SINAPI",VLOOKUP(D233,#REF!,2,FALSE),"outro")))</f>
        <v>#REF!</v>
      </c>
      <c r="F233" s="328" t="s">
        <v>12</v>
      </c>
      <c r="G233" s="22" t="e">
        <f>IF(B233="I",IF(C233="LABOR",VLOOKUP(D233,#REF!,3,FALSE),IF(C233="SINAPI",VLOOKUP(D233,#REF!,3,FALSE),IF(C233="COTAÇÃO",VLOOKUP(D233,#REF!,3,FALSE)))),IF(C233="LABOR",VLOOKUP(D233,#REF!,6,FALSE),IF(C233="SINAPI",VLOOKUP(D233,#REF!,3,FALSE),"outro")))</f>
        <v>#REF!</v>
      </c>
      <c r="H233" s="23">
        <v>1.5040739999999999</v>
      </c>
      <c r="I233" s="24" t="e">
        <f>IF(B233="I",IF(F233="MO",IF(C233="LABOR",ROUND(VLOOKUP(D233,#REF!,4,FALSE)/(1+#REF!),2),IF(C233="SINAPI",ROUND(VLOOKUP(D233,#REF!,5,FALSE)/(1+#REF!),2),"outro")),IF(C233="LABOR",VLOOKUP(D233,#REF!,4,FALSE),IF(C233="SINAPI",VLOOKUP(D233,#REF!,5,FALSE),IF(C233="COTAÇÃO",VLOOKUP(D233,#REF!,14,FALSE))))),IF(C233="SINAPI",IF(F233="MO",ROUND(VLOOKUP(D233,#REF!,4,FALSE)/(1+#REF!),2),VLOOKUP(D233,#REF!,4,FALSE)),"outro"))</f>
        <v>#REF!</v>
      </c>
      <c r="J233" s="24" t="e">
        <f t="shared" si="8"/>
        <v>#REF!</v>
      </c>
    </row>
    <row r="234" spans="1:10">
      <c r="A234" s="320"/>
      <c r="B234" s="13" t="s">
        <v>386</v>
      </c>
      <c r="C234" s="328" t="s">
        <v>382</v>
      </c>
      <c r="D234" s="22">
        <v>13284</v>
      </c>
      <c r="E234" s="21" t="e">
        <f>IF(B234="I",IF(C234="LABOR",VLOOKUP(D234,#REF!,2,FALSE),IF(C234="SINAPI",VLOOKUP(D234,#REF!,2,FALSE),IF(C234="COTAÇÃO",VLOOKUP(D234,#REF!,2,FALSE)))),IF(C234="LABOR",VLOOKUP(D234,#REF!,5,FALSE),IF(C234="SINAPI",VLOOKUP(D234,#REF!,2,FALSE),"outro")))</f>
        <v>#REF!</v>
      </c>
      <c r="F234" s="328" t="s">
        <v>12</v>
      </c>
      <c r="G234" s="22" t="e">
        <f>IF(B234="I",IF(C234="LABOR",VLOOKUP(D234,#REF!,3,FALSE),IF(C234="SINAPI",VLOOKUP(D234,#REF!,3,FALSE),IF(C234="COTAÇÃO",VLOOKUP(D234,#REF!,3,FALSE)))),IF(C234="LABOR",VLOOKUP(D234,#REF!,6,FALSE),IF(C234="SINAPI",VLOOKUP(D234,#REF!,3,FALSE),"outro")))</f>
        <v>#REF!</v>
      </c>
      <c r="H234" s="23">
        <v>6.7357909999999999</v>
      </c>
      <c r="I234" s="24" t="e">
        <f>IF(B234="I",IF(F234="MO",IF(C234="LABOR",ROUND(VLOOKUP(D234,#REF!,4,FALSE)/(1+#REF!),2),IF(C234="SINAPI",ROUND(VLOOKUP(D234,#REF!,5,FALSE)/(1+#REF!),2),"outro")),IF(C234="LABOR",VLOOKUP(D234,#REF!,4,FALSE),IF(C234="SINAPI",VLOOKUP(D234,#REF!,5,FALSE),IF(C234="COTAÇÃO",VLOOKUP(D234,#REF!,14,FALSE))))),IF(C234="SINAPI",IF(F234="MO",ROUND(VLOOKUP(D234,#REF!,4,FALSE)/(1+#REF!),2),VLOOKUP(D234,#REF!,4,FALSE)),"outro"))</f>
        <v>#REF!</v>
      </c>
      <c r="J234" s="24" t="e">
        <f t="shared" si="8"/>
        <v>#REF!</v>
      </c>
    </row>
    <row r="235" spans="1:10">
      <c r="A235" s="320"/>
      <c r="B235" s="13" t="s">
        <v>386</v>
      </c>
      <c r="C235" s="328" t="s">
        <v>73</v>
      </c>
      <c r="D235" s="22">
        <v>20517</v>
      </c>
      <c r="E235" s="21" t="e">
        <f>IF(B235="I",IF(C235="LABOR",VLOOKUP(D235,#REF!,2,FALSE),IF(C235="SINAPI",VLOOKUP(D235,#REF!,2,FALSE),IF(C235="COTAÇÃO",VLOOKUP(D235,#REF!,2,FALSE)))),IF(C235="LABOR",VLOOKUP(D235,#REF!,5,FALSE),IF(C235="SINAPI",VLOOKUP(D235,#REF!,2,FALSE),"outro")))</f>
        <v>#REF!</v>
      </c>
      <c r="F235" s="328" t="s">
        <v>12</v>
      </c>
      <c r="G235" s="22" t="e">
        <f>IF(B235="I",IF(C235="LABOR",VLOOKUP(D235,#REF!,3,FALSE),IF(C235="SINAPI",VLOOKUP(D235,#REF!,3,FALSE),IF(C235="COTAÇÃO",VLOOKUP(D235,#REF!,3,FALSE)))),IF(C235="LABOR",VLOOKUP(D235,#REF!,6,FALSE),IF(C235="SINAPI",VLOOKUP(D235,#REF!,3,FALSE),"outro")))</f>
        <v>#REF!</v>
      </c>
      <c r="H235" s="23">
        <v>6.6200000000000005E-4</v>
      </c>
      <c r="I235" s="24" t="e">
        <f>IF(B235="I",IF(F235="MO",IF(C235="LABOR",ROUND(VLOOKUP(D235,#REF!,4,FALSE)/(1+#REF!),2),IF(C235="SINAPI",ROUND(VLOOKUP(D235,#REF!,5,FALSE)/(1+#REF!),2),"outro")),IF(C235="LABOR",VLOOKUP(D235,#REF!,4,FALSE),IF(C235="SINAPI",VLOOKUP(D235,#REF!,5,FALSE),IF(C235="COTAÇÃO",VLOOKUP(D235,#REF!,14,FALSE))))),IF(C235="SINAPI",IF(F235="MO",ROUND(VLOOKUP(D235,#REF!,4,FALSE)/(1+#REF!),2),VLOOKUP(D235,#REF!,4,FALSE)),"outro"))</f>
        <v>#REF!</v>
      </c>
      <c r="J235" s="24" t="e">
        <f t="shared" si="8"/>
        <v>#REF!</v>
      </c>
    </row>
    <row r="236" spans="1:10">
      <c r="A236" s="320"/>
      <c r="B236" s="13" t="s">
        <v>386</v>
      </c>
      <c r="C236" s="328" t="s">
        <v>73</v>
      </c>
      <c r="D236" s="22">
        <v>20518</v>
      </c>
      <c r="E236" s="21" t="e">
        <f>IF(B236="I",IF(C236="LABOR",VLOOKUP(D236,#REF!,2,FALSE),IF(C236="SINAPI",VLOOKUP(D236,#REF!,2,FALSE),IF(C236="COTAÇÃO",VLOOKUP(D236,#REF!,2,FALSE)))),IF(C236="LABOR",VLOOKUP(D236,#REF!,5,FALSE),IF(C236="SINAPI",VLOOKUP(D236,#REF!,2,FALSE),"outro")))</f>
        <v>#REF!</v>
      </c>
      <c r="F236" s="328" t="s">
        <v>12</v>
      </c>
      <c r="G236" s="22" t="e">
        <f>IF(B236="I",IF(C236="LABOR",VLOOKUP(D236,#REF!,3,FALSE),IF(C236="SINAPI",VLOOKUP(D236,#REF!,3,FALSE),IF(C236="COTAÇÃO",VLOOKUP(D236,#REF!,3,FALSE)))),IF(C236="LABOR",VLOOKUP(D236,#REF!,6,FALSE),IF(C236="SINAPI",VLOOKUP(D236,#REF!,3,FALSE),"outro")))</f>
        <v>#REF!</v>
      </c>
      <c r="H236" s="23">
        <v>1.547E-3</v>
      </c>
      <c r="I236" s="24" t="e">
        <f>IF(B236="I",IF(F236="MO",IF(C236="LABOR",ROUND(VLOOKUP(D236,#REF!,4,FALSE)/(1+#REF!),2),IF(C236="SINAPI",ROUND(VLOOKUP(D236,#REF!,5,FALSE)/(1+#REF!),2),"outro")),IF(C236="LABOR",VLOOKUP(D236,#REF!,4,FALSE),IF(C236="SINAPI",VLOOKUP(D236,#REF!,5,FALSE),IF(C236="COTAÇÃO",VLOOKUP(D236,#REF!,14,FALSE))))),IF(C236="SINAPI",IF(F236="MO",ROUND(VLOOKUP(D236,#REF!,4,FALSE)/(1+#REF!),2),VLOOKUP(D236,#REF!,4,FALSE)),"outro"))</f>
        <v>#REF!</v>
      </c>
      <c r="J236" s="24" t="e">
        <f t="shared" si="8"/>
        <v>#REF!</v>
      </c>
    </row>
    <row r="237" spans="1:10">
      <c r="A237" s="320"/>
      <c r="B237" s="13" t="s">
        <v>386</v>
      </c>
      <c r="C237" s="328" t="s">
        <v>73</v>
      </c>
      <c r="D237" s="22">
        <v>20519</v>
      </c>
      <c r="E237" s="21" t="e">
        <f>IF(B237="I",IF(C237="LABOR",VLOOKUP(D237,#REF!,2,FALSE),IF(C237="SINAPI",VLOOKUP(D237,#REF!,2,FALSE),IF(C237="COTAÇÃO",VLOOKUP(D237,#REF!,2,FALSE)))),IF(C237="LABOR",VLOOKUP(D237,#REF!,5,FALSE),IF(C237="SINAPI",VLOOKUP(D237,#REF!,2,FALSE),"outro")))</f>
        <v>#REF!</v>
      </c>
      <c r="F237" s="328" t="s">
        <v>12</v>
      </c>
      <c r="G237" s="22" t="e">
        <f>IF(B237="I",IF(C237="LABOR",VLOOKUP(D237,#REF!,3,FALSE),IF(C237="SINAPI",VLOOKUP(D237,#REF!,3,FALSE),IF(C237="COTAÇÃO",VLOOKUP(D237,#REF!,3,FALSE)))),IF(C237="LABOR",VLOOKUP(D237,#REF!,6,FALSE),IF(C237="SINAPI",VLOOKUP(D237,#REF!,3,FALSE),"outro")))</f>
        <v>#REF!</v>
      </c>
      <c r="H237" s="23">
        <v>6.6000000000000003E-2</v>
      </c>
      <c r="I237" s="24" t="e">
        <f>IF(B237="I",IF(F237="MO",IF(C237="LABOR",ROUND(VLOOKUP(D237,#REF!,4,FALSE)/(1+#REF!),2),IF(C237="SINAPI",ROUND(VLOOKUP(D237,#REF!,5,FALSE)/(1+#REF!),2),"outro")),IF(C237="LABOR",VLOOKUP(D237,#REF!,4,FALSE),IF(C237="SINAPI",VLOOKUP(D237,#REF!,5,FALSE),IF(C237="COTAÇÃO",VLOOKUP(D237,#REF!,14,FALSE))))),IF(C237="SINAPI",IF(F237="MO",ROUND(VLOOKUP(D237,#REF!,4,FALSE)/(1+#REF!),2),VLOOKUP(D237,#REF!,4,FALSE)),"outro"))</f>
        <v>#REF!</v>
      </c>
      <c r="J237" s="24" t="e">
        <f t="shared" si="8"/>
        <v>#REF!</v>
      </c>
    </row>
    <row r="238" spans="1:10" ht="30">
      <c r="A238" s="320"/>
      <c r="B238" s="13" t="s">
        <v>386</v>
      </c>
      <c r="C238" s="328" t="s">
        <v>382</v>
      </c>
      <c r="D238" s="22">
        <v>4492</v>
      </c>
      <c r="E238" s="14" t="e">
        <f>IF(B238="I",IF(C238="LABOR",VLOOKUP(D238,#REF!,2,FALSE),IF(C238="SINAPI",VLOOKUP(D238,#REF!,2,FALSE),IF(C238="COTAÇÃO",VLOOKUP(D238,#REF!,2,FALSE)))),IF(C238="LABOR",VLOOKUP(D238,#REF!,5,FALSE),IF(C238="SINAPI",VLOOKUP(D238,#REF!,2,FALSE),"outro")))</f>
        <v>#REF!</v>
      </c>
      <c r="F238" s="328" t="s">
        <v>12</v>
      </c>
      <c r="G238" s="22" t="e">
        <f>IF(B238="I",IF(C238="LABOR",VLOOKUP(D238,#REF!,3,FALSE),IF(C238="SINAPI",VLOOKUP(D238,#REF!,3,FALSE),IF(C238="COTAÇÃO",VLOOKUP(D238,#REF!,3,FALSE)))),IF(C238="LABOR",VLOOKUP(D238,#REF!,6,FALSE),IF(C238="SINAPI",VLOOKUP(D238,#REF!,3,FALSE),"outro")))</f>
        <v>#REF!</v>
      </c>
      <c r="H238" s="23">
        <v>6.1029999999999998</v>
      </c>
      <c r="I238" s="24" t="e">
        <f>IF(B238="I",IF(F238="MO",IF(C238="LABOR",ROUND(VLOOKUP(D238,#REF!,4,FALSE)/(1+#REF!),2),IF(C238="SINAPI",ROUND(VLOOKUP(D238,#REF!,5,FALSE)/(1+#REF!),2),"outro")),IF(C238="LABOR",VLOOKUP(D238,#REF!,4,FALSE),IF(C238="SINAPI",VLOOKUP(D238,#REF!,5,FALSE),IF(C238="COTAÇÃO",VLOOKUP(D238,#REF!,14,FALSE))))),IF(C238="SINAPI",IF(F238="MO",ROUND(VLOOKUP(D238,#REF!,4,FALSE)/(1+#REF!),2),VLOOKUP(D238,#REF!,4,FALSE)),"outro"))</f>
        <v>#REF!</v>
      </c>
      <c r="J238" s="24" t="e">
        <f t="shared" si="8"/>
        <v>#REF!</v>
      </c>
    </row>
    <row r="239" spans="1:10" ht="30">
      <c r="A239" s="320"/>
      <c r="B239" s="13" t="s">
        <v>386</v>
      </c>
      <c r="C239" s="328" t="s">
        <v>382</v>
      </c>
      <c r="D239" s="22">
        <v>4506</v>
      </c>
      <c r="E239" s="14" t="e">
        <f>IF(B239="I",IF(C239="LABOR",VLOOKUP(D239,#REF!,2,FALSE),IF(C239="SINAPI",VLOOKUP(D239,#REF!,2,FALSE),IF(C239="COTAÇÃO",VLOOKUP(D239,#REF!,2,FALSE)))),IF(C239="LABOR",VLOOKUP(D239,#REF!,5,FALSE),IF(C239="SINAPI",VLOOKUP(D239,#REF!,2,FALSE),"outro")))</f>
        <v>#REF!</v>
      </c>
      <c r="F239" s="328" t="s">
        <v>12</v>
      </c>
      <c r="G239" s="22" t="e">
        <f>IF(B239="I",IF(C239="LABOR",VLOOKUP(D239,#REF!,3,FALSE),IF(C239="SINAPI",VLOOKUP(D239,#REF!,3,FALSE),IF(C239="COTAÇÃO",VLOOKUP(D239,#REF!,3,FALSE)))),IF(C239="LABOR",VLOOKUP(D239,#REF!,6,FALSE),IF(C239="SINAPI",VLOOKUP(D239,#REF!,3,FALSE),"outro")))</f>
        <v>#REF!</v>
      </c>
      <c r="H239" s="23">
        <v>2.3800000000000002E-3</v>
      </c>
      <c r="I239" s="24" t="e">
        <f>IF(B239="I",IF(F239="MO",IF(C239="LABOR",ROUND(VLOOKUP(D239,#REF!,4,FALSE)/(1+#REF!),2),IF(C239="SINAPI",ROUND(VLOOKUP(D239,#REF!,5,FALSE)/(1+#REF!),2),"outro")),IF(C239="LABOR",VLOOKUP(D239,#REF!,4,FALSE),IF(C239="SINAPI",VLOOKUP(D239,#REF!,5,FALSE),IF(C239="COTAÇÃO",VLOOKUP(D239,#REF!,14,FALSE))))),IF(C239="SINAPI",IF(F239="MO",ROUND(VLOOKUP(D239,#REF!,4,FALSE)/(1+#REF!),2),VLOOKUP(D239,#REF!,4,FALSE)),"outro"))</f>
        <v>#REF!</v>
      </c>
      <c r="J239" s="24" t="e">
        <f t="shared" si="8"/>
        <v>#REF!</v>
      </c>
    </row>
    <row r="240" spans="1:10">
      <c r="A240" s="320"/>
      <c r="B240" s="13" t="s">
        <v>386</v>
      </c>
      <c r="C240" s="328" t="s">
        <v>73</v>
      </c>
      <c r="D240" s="22">
        <v>21032</v>
      </c>
      <c r="E240" s="21" t="e">
        <f>IF(B240="I",IF(C240="LABOR",VLOOKUP(D240,#REF!,2,FALSE),IF(C240="SINAPI",VLOOKUP(D240,#REF!,2,FALSE),IF(C240="COTAÇÃO",VLOOKUP(D240,#REF!,2,FALSE)))),IF(C240="LABOR",VLOOKUP(D240,#REF!,5,FALSE),IF(C240="SINAPI",VLOOKUP(D240,#REF!,2,FALSE),"outro")))</f>
        <v>#REF!</v>
      </c>
      <c r="F240" s="328" t="s">
        <v>12</v>
      </c>
      <c r="G240" s="22" t="e">
        <f>IF(B240="I",IF(C240="LABOR",VLOOKUP(D240,#REF!,3,FALSE),IF(C240="SINAPI",VLOOKUP(D240,#REF!,3,FALSE),IF(C240="COTAÇÃO",VLOOKUP(D240,#REF!,3,FALSE)))),IF(C240="LABOR",VLOOKUP(D240,#REF!,6,FALSE),IF(C240="SINAPI",VLOOKUP(D240,#REF!,3,FALSE),"outro")))</f>
        <v>#REF!</v>
      </c>
      <c r="H240" s="23">
        <v>0.42299999999999999</v>
      </c>
      <c r="I240" s="24" t="e">
        <f>IF(B240="I",IF(F240="MO",IF(C240="LABOR",ROUND(VLOOKUP(D240,#REF!,4,FALSE)/(1+#REF!),2),IF(C240="SINAPI",ROUND(VLOOKUP(D240,#REF!,5,FALSE)/(1+#REF!),2),"outro")),IF(C240="LABOR",VLOOKUP(D240,#REF!,4,FALSE),IF(C240="SINAPI",VLOOKUP(D240,#REF!,5,FALSE),IF(C240="COTAÇÃO",VLOOKUP(D240,#REF!,14,FALSE))))),IF(C240="SINAPI",IF(F240="MO",ROUND(VLOOKUP(D240,#REF!,4,FALSE)/(1+#REF!),2),VLOOKUP(D240,#REF!,4,FALSE)),"outro"))</f>
        <v>#REF!</v>
      </c>
      <c r="J240" s="24" t="e">
        <f t="shared" si="8"/>
        <v>#REF!</v>
      </c>
    </row>
    <row r="241" spans="1:10">
      <c r="A241" s="320"/>
      <c r="B241" s="13" t="s">
        <v>386</v>
      </c>
      <c r="C241" s="328" t="s">
        <v>382</v>
      </c>
      <c r="D241" s="22">
        <v>3992</v>
      </c>
      <c r="E241" s="21" t="e">
        <f>IF(B241="I",IF(C241="LABOR",VLOOKUP(D241,#REF!,2,FALSE),IF(C241="SINAPI",VLOOKUP(D241,#REF!,2,FALSE),IF(C241="COTAÇÃO",VLOOKUP(D241,#REF!,2,FALSE)))),IF(C241="LABOR",VLOOKUP(D241,#REF!,5,FALSE),IF(C241="SINAPI",VLOOKUP(D241,#REF!,2,FALSE),"outro")))</f>
        <v>#REF!</v>
      </c>
      <c r="F241" s="328" t="s">
        <v>12</v>
      </c>
      <c r="G241" s="22" t="e">
        <f>IF(B241="I",IF(C241="LABOR",VLOOKUP(D241,#REF!,3,FALSE),IF(C241="SINAPI",VLOOKUP(D241,#REF!,3,FALSE),IF(C241="COTAÇÃO",VLOOKUP(D241,#REF!,3,FALSE)))),IF(C241="LABOR",VLOOKUP(D241,#REF!,6,FALSE),IF(C241="SINAPI",VLOOKUP(D241,#REF!,3,FALSE),"outro")))</f>
        <v>#REF!</v>
      </c>
      <c r="H241" s="23">
        <v>1.8</v>
      </c>
      <c r="I241" s="24" t="e">
        <f>IF(B241="I",IF(F241="MO",IF(C241="LABOR",ROUND(VLOOKUP(D241,#REF!,4,FALSE)/(1+#REF!),2),IF(C241="SINAPI",ROUND(VLOOKUP(D241,#REF!,5,FALSE)/(1+#REF!),2),"outro")),IF(C241="LABOR",VLOOKUP(D241,#REF!,4,FALSE),IF(C241="SINAPI",VLOOKUP(D241,#REF!,5,FALSE),IF(C241="COTAÇÃO",VLOOKUP(D241,#REF!,14,FALSE))))),IF(C241="SINAPI",IF(F241="MO",ROUND(VLOOKUP(D241,#REF!,4,FALSE)/(1+#REF!),2),VLOOKUP(D241,#REF!,4,FALSE)),"outro"))</f>
        <v>#REF!</v>
      </c>
      <c r="J241" s="24" t="e">
        <f t="shared" si="8"/>
        <v>#REF!</v>
      </c>
    </row>
    <row r="242" spans="1:10">
      <c r="A242" s="320"/>
      <c r="B242" s="13" t="s">
        <v>386</v>
      </c>
      <c r="C242" s="328" t="s">
        <v>382</v>
      </c>
      <c r="D242" s="22">
        <v>4431</v>
      </c>
      <c r="E242" s="21" t="e">
        <f>IF(B242="I",IF(C242="LABOR",VLOOKUP(D242,#REF!,2,FALSE),IF(C242="SINAPI",VLOOKUP(D242,#REF!,2,FALSE),IF(C242="COTAÇÃO",VLOOKUP(D242,#REF!,2,FALSE)))),IF(C242="LABOR",VLOOKUP(D242,#REF!,5,FALSE),IF(C242="SINAPI",VLOOKUP(D242,#REF!,2,FALSE),"outro")))</f>
        <v>#REF!</v>
      </c>
      <c r="F242" s="328" t="s">
        <v>12</v>
      </c>
      <c r="G242" s="22" t="e">
        <f>IF(B242="I",IF(C242="LABOR",VLOOKUP(D242,#REF!,3,FALSE),IF(C242="SINAPI",VLOOKUP(D242,#REF!,3,FALSE),IF(C242="COTAÇÃO",VLOOKUP(D242,#REF!,3,FALSE)))),IF(C242="LABOR",VLOOKUP(D242,#REF!,6,FALSE),IF(C242="SINAPI",VLOOKUP(D242,#REF!,3,FALSE),"outro")))</f>
        <v>#REF!</v>
      </c>
      <c r="H242" s="23">
        <v>4.7600000000000003E-3</v>
      </c>
      <c r="I242" s="24" t="e">
        <f>IF(B242="I",IF(F242="MO",IF(C242="LABOR",ROUND(VLOOKUP(D242,#REF!,4,FALSE)/(1+#REF!),2),IF(C242="SINAPI",ROUND(VLOOKUP(D242,#REF!,5,FALSE)/(1+#REF!),2),"outro")),IF(C242="LABOR",VLOOKUP(D242,#REF!,4,FALSE),IF(C242="SINAPI",VLOOKUP(D242,#REF!,5,FALSE),IF(C242="COTAÇÃO",VLOOKUP(D242,#REF!,14,FALSE))))),IF(C242="SINAPI",IF(F242="MO",ROUND(VLOOKUP(D242,#REF!,4,FALSE)/(1+#REF!),2),VLOOKUP(D242,#REF!,4,FALSE)),"outro"))</f>
        <v>#REF!</v>
      </c>
      <c r="J242" s="24" t="e">
        <f t="shared" si="8"/>
        <v>#REF!</v>
      </c>
    </row>
    <row r="243" spans="1:10">
      <c r="A243" s="320"/>
      <c r="B243" s="13" t="s">
        <v>386</v>
      </c>
      <c r="C243" s="328" t="s">
        <v>382</v>
      </c>
      <c r="D243" s="22">
        <v>6189</v>
      </c>
      <c r="E243" s="21" t="e">
        <f>IF(B243="I",IF(C243="LABOR",VLOOKUP(D243,#REF!,2,FALSE),IF(C243="SINAPI",VLOOKUP(D243,#REF!,2,FALSE),IF(C243="COTAÇÃO",VLOOKUP(D243,#REF!,2,FALSE)))),IF(C243="LABOR",VLOOKUP(D243,#REF!,5,FALSE),IF(C243="SINAPI",VLOOKUP(D243,#REF!,2,FALSE),"outro")))</f>
        <v>#REF!</v>
      </c>
      <c r="F243" s="328" t="s">
        <v>12</v>
      </c>
      <c r="G243" s="22" t="e">
        <f>IF(B243="I",IF(C243="LABOR",VLOOKUP(D243,#REF!,3,FALSE),IF(C243="SINAPI",VLOOKUP(D243,#REF!,3,FALSE),IF(C243="COTAÇÃO",VLOOKUP(D243,#REF!,3,FALSE)))),IF(C243="LABOR",VLOOKUP(D243,#REF!,6,FALSE),IF(C243="SINAPI",VLOOKUP(D243,#REF!,3,FALSE),"outro")))</f>
        <v>#REF!</v>
      </c>
      <c r="H243" s="23">
        <v>1.6459999999999999</v>
      </c>
      <c r="I243" s="24" t="e">
        <f>IF(B243="I",IF(F243="MO",IF(C243="LABOR",ROUND(VLOOKUP(D243,#REF!,4,FALSE)/(1+#REF!),2),IF(C243="SINAPI",ROUND(VLOOKUP(D243,#REF!,5,FALSE)/(1+#REF!),2),"outro")),IF(C243="LABOR",VLOOKUP(D243,#REF!,4,FALSE),IF(C243="SINAPI",VLOOKUP(D243,#REF!,5,FALSE),IF(C243="COTAÇÃO",VLOOKUP(D243,#REF!,14,FALSE))))),IF(C243="SINAPI",IF(F243="MO",ROUND(VLOOKUP(D243,#REF!,4,FALSE)/(1+#REF!),2),VLOOKUP(D243,#REF!,4,FALSE)),"outro"))</f>
        <v>#REF!</v>
      </c>
      <c r="J243" s="24" t="e">
        <f t="shared" si="8"/>
        <v>#REF!</v>
      </c>
    </row>
    <row r="244" spans="1:10">
      <c r="A244" s="320"/>
      <c r="B244" s="13" t="s">
        <v>386</v>
      </c>
      <c r="C244" s="328" t="s">
        <v>73</v>
      </c>
      <c r="D244" s="22">
        <v>21188</v>
      </c>
      <c r="E244" s="21" t="e">
        <f>IF(B244="I",IF(C244="LABOR",VLOOKUP(D244,#REF!,2,FALSE),IF(C244="SINAPI",VLOOKUP(D244,#REF!,2,FALSE),IF(C244="COTAÇÃO",VLOOKUP(D244,#REF!,2,FALSE)))),IF(C244="LABOR",VLOOKUP(D244,#REF!,5,FALSE),IF(C244="SINAPI",VLOOKUP(D244,#REF!,2,FALSE),"outro")))</f>
        <v>#REF!</v>
      </c>
      <c r="F244" s="328" t="s">
        <v>12</v>
      </c>
      <c r="G244" s="22" t="e">
        <f>IF(B244="I",IF(C244="LABOR",VLOOKUP(D244,#REF!,3,FALSE),IF(C244="SINAPI",VLOOKUP(D244,#REF!,3,FALSE),IF(C244="COTAÇÃO",VLOOKUP(D244,#REF!,3,FALSE)))),IF(C244="LABOR",VLOOKUP(D244,#REF!,6,FALSE),IF(C244="SINAPI",VLOOKUP(D244,#REF!,3,FALSE),"outro")))</f>
        <v>#REF!</v>
      </c>
      <c r="H244" s="23">
        <v>6.7057000000000005E-2</v>
      </c>
      <c r="I244" s="24" t="e">
        <f>IF(B244="I",IF(F244="MO",IF(C244="LABOR",ROUND(VLOOKUP(D244,#REF!,4,FALSE)/(1+#REF!),2),IF(C244="SINAPI",ROUND(VLOOKUP(D244,#REF!,5,FALSE)/(1+#REF!),2),"outro")),IF(C244="LABOR",VLOOKUP(D244,#REF!,4,FALSE),IF(C244="SINAPI",VLOOKUP(D244,#REF!,5,FALSE),IF(C244="COTAÇÃO",VLOOKUP(D244,#REF!,14,FALSE))))),IF(C244="SINAPI",IF(F244="MO",ROUND(VLOOKUP(D244,#REF!,4,FALSE)/(1+#REF!),2),VLOOKUP(D244,#REF!,4,FALSE)),"outro"))</f>
        <v>#REF!</v>
      </c>
      <c r="J244" s="24" t="e">
        <f t="shared" si="8"/>
        <v>#REF!</v>
      </c>
    </row>
    <row r="245" spans="1:10">
      <c r="A245" s="320"/>
      <c r="B245" s="13" t="s">
        <v>386</v>
      </c>
      <c r="C245" s="328" t="s">
        <v>382</v>
      </c>
      <c r="D245" s="22">
        <v>33</v>
      </c>
      <c r="E245" s="14" t="e">
        <f>IF(B245="I",IF(C245="LABOR",VLOOKUP(D245,#REF!,2,FALSE),IF(C245="SINAPI",VLOOKUP(D245,#REF!,2,FALSE),IF(C245="COTAÇÃO",VLOOKUP(D245,#REF!,2,FALSE)))),IF(C245="LABOR",VLOOKUP(D245,#REF!,5,FALSE),IF(C245="SINAPI",VLOOKUP(D245,#REF!,2,FALSE),"outro")))</f>
        <v>#REF!</v>
      </c>
      <c r="F245" s="328" t="s">
        <v>12</v>
      </c>
      <c r="G245" s="22" t="e">
        <f>IF(B245="I",IF(C245="LABOR",VLOOKUP(D245,#REF!,3,FALSE),IF(C245="SINAPI",VLOOKUP(D245,#REF!,3,FALSE),IF(C245="COTAÇÃO",VLOOKUP(D245,#REF!,3,FALSE)))),IF(C245="LABOR",VLOOKUP(D245,#REF!,6,FALSE),IF(C245="SINAPI",VLOOKUP(D245,#REF!,3,FALSE),"outro")))</f>
        <v>#REF!</v>
      </c>
      <c r="H245" s="23">
        <v>1.249976</v>
      </c>
      <c r="I245" s="24" t="e">
        <f>IF(B245="I",IF(F245="MO",IF(C245="LABOR",ROUND(VLOOKUP(D245,#REF!,4,FALSE)/(1+#REF!),2),IF(C245="SINAPI",ROUND(VLOOKUP(D245,#REF!,5,FALSE)/(1+#REF!),2),"outro")),IF(C245="LABOR",VLOOKUP(D245,#REF!,4,FALSE),IF(C245="SINAPI",VLOOKUP(D245,#REF!,5,FALSE),IF(C245="COTAÇÃO",VLOOKUP(D245,#REF!,14,FALSE))))),IF(C245="SINAPI",IF(F245="MO",ROUND(VLOOKUP(D245,#REF!,4,FALSE)/(1+#REF!),2),VLOOKUP(D245,#REF!,4,FALSE)),"outro"))</f>
        <v>#REF!</v>
      </c>
      <c r="J245" s="24" t="e">
        <f t="shared" si="8"/>
        <v>#REF!</v>
      </c>
    </row>
    <row r="246" spans="1:10">
      <c r="A246" s="320"/>
      <c r="B246" s="13" t="s">
        <v>386</v>
      </c>
      <c r="C246" s="328" t="s">
        <v>382</v>
      </c>
      <c r="D246" s="22">
        <v>650</v>
      </c>
      <c r="E246" s="21" t="e">
        <f>IF(B246="I",IF(C246="LABOR",VLOOKUP(D246,#REF!,2,FALSE),IF(C246="SINAPI",VLOOKUP(D246,#REF!,2,FALSE),IF(C246="COTAÇÃO",VLOOKUP(D246,#REF!,2,FALSE)))),IF(C246="LABOR",VLOOKUP(D246,#REF!,5,FALSE),IF(C246="SINAPI",VLOOKUP(D246,#REF!,2,FALSE),"outro")))</f>
        <v>#REF!</v>
      </c>
      <c r="F246" s="328" t="s">
        <v>12</v>
      </c>
      <c r="G246" s="22" t="e">
        <f>IF(B246="I",IF(C246="LABOR",VLOOKUP(D246,#REF!,3,FALSE),IF(C246="SINAPI",VLOOKUP(D246,#REF!,3,FALSE),IF(C246="COTAÇÃO",VLOOKUP(D246,#REF!,3,FALSE)))),IF(C246="LABOR",VLOOKUP(D246,#REF!,6,FALSE),IF(C246="SINAPI",VLOOKUP(D246,#REF!,3,FALSE),"outro")))</f>
        <v>#REF!</v>
      </c>
      <c r="H246" s="23">
        <v>0.45</v>
      </c>
      <c r="I246" s="24" t="e">
        <f>IF(B246="I",IF(F246="MO",IF(C246="LABOR",ROUND(VLOOKUP(D246,#REF!,4,FALSE)/(1+#REF!),2),IF(C246="SINAPI",ROUND(VLOOKUP(D246,#REF!,5,FALSE)/(1+#REF!),2),"outro")),IF(C246="LABOR",VLOOKUP(D246,#REF!,4,FALSE),IF(C246="SINAPI",VLOOKUP(D246,#REF!,5,FALSE),IF(C246="COTAÇÃO",VLOOKUP(D246,#REF!,14,FALSE))))),IF(C246="SINAPI",IF(F246="MO",ROUND(VLOOKUP(D246,#REF!,4,FALSE)/(1+#REF!),2),VLOOKUP(D246,#REF!,4,FALSE)),"outro"))</f>
        <v>#REF!</v>
      </c>
      <c r="J246" s="24" t="e">
        <f t="shared" si="8"/>
        <v>#REF!</v>
      </c>
    </row>
    <row r="247" spans="1:10" ht="30">
      <c r="A247" s="320"/>
      <c r="B247" s="13" t="s">
        <v>386</v>
      </c>
      <c r="C247" s="328" t="s">
        <v>382</v>
      </c>
      <c r="D247" s="22">
        <v>1371</v>
      </c>
      <c r="E247" s="14" t="e">
        <f>IF(B247="I",IF(C247="LABOR",VLOOKUP(D247,#REF!,2,FALSE),IF(C247="SINAPI",VLOOKUP(D247,#REF!,2,FALSE),IF(C247="COTAÇÃO",VLOOKUP(D247,#REF!,2,FALSE)))),IF(C247="LABOR",VLOOKUP(D247,#REF!,5,FALSE),IF(C247="SINAPI",VLOOKUP(D247,#REF!,2,FALSE),"outro")))</f>
        <v>#REF!</v>
      </c>
      <c r="F247" s="328" t="s">
        <v>12</v>
      </c>
      <c r="G247" s="22" t="e">
        <f>IF(B247="I",IF(C247="LABOR",VLOOKUP(D247,#REF!,3,FALSE),IF(C247="SINAPI",VLOOKUP(D247,#REF!,3,FALSE),IF(C247="COTAÇÃO",VLOOKUP(D247,#REF!,3,FALSE)))),IF(C247="LABOR",VLOOKUP(D247,#REF!,6,FALSE),IF(C247="SINAPI",VLOOKUP(D247,#REF!,3,FALSE),"outro")))</f>
        <v>#REF!</v>
      </c>
      <c r="H247" s="23">
        <v>4.0800000000000003E-2</v>
      </c>
      <c r="I247" s="24" t="e">
        <f>IF(B247="I",IF(F247="MO",IF(C247="LABOR",ROUND(VLOOKUP(D247,#REF!,4,FALSE)/(1+#REF!),2),IF(C247="SINAPI",ROUND(VLOOKUP(D247,#REF!,5,FALSE)/(1+#REF!),2),"outro")),IF(C247="LABOR",VLOOKUP(D247,#REF!,4,FALSE),IF(C247="SINAPI",VLOOKUP(D247,#REF!,5,FALSE),IF(C247="COTAÇÃO",VLOOKUP(D247,#REF!,14,FALSE))))),IF(C247="SINAPI",IF(F247="MO",ROUND(VLOOKUP(D247,#REF!,4,FALSE)/(1+#REF!),2),VLOOKUP(D247,#REF!,4,FALSE)),"outro"))</f>
        <v>#REF!</v>
      </c>
      <c r="J247" s="24" t="e">
        <f t="shared" si="8"/>
        <v>#REF!</v>
      </c>
    </row>
    <row r="248" spans="1:10">
      <c r="A248" s="320"/>
      <c r="B248" s="13" t="s">
        <v>386</v>
      </c>
      <c r="C248" s="328" t="s">
        <v>73</v>
      </c>
      <c r="D248" s="22">
        <v>25513</v>
      </c>
      <c r="E248" s="14" t="e">
        <f>IF(B248="I",IF(C248="LABOR",VLOOKUP(D248,#REF!,2,FALSE),IF(C248="SINAPI",VLOOKUP(D248,#REF!,2,FALSE),IF(C248="COTAÇÃO",VLOOKUP(D248,#REF!,2,FALSE)))),IF(C248="LABOR",VLOOKUP(D248,#REF!,5,FALSE),IF(C248="SINAPI",VLOOKUP(D248,#REF!,2,FALSE),"outro")))</f>
        <v>#REF!</v>
      </c>
      <c r="F248" s="328" t="s">
        <v>12</v>
      </c>
      <c r="G248" s="22" t="e">
        <f>IF(B248="I",IF(C248="LABOR",VLOOKUP(D248,#REF!,3,FALSE),IF(C248="SINAPI",VLOOKUP(D248,#REF!,3,FALSE),IF(C248="COTAÇÃO",VLOOKUP(D248,#REF!,3,FALSE)))),IF(C248="LABOR",VLOOKUP(D248,#REF!,6,FALSE),IF(C248="SINAPI",VLOOKUP(D248,#REF!,3,FALSE),"outro")))</f>
        <v>#REF!</v>
      </c>
      <c r="H248" s="23">
        <v>1.5640000000000001</v>
      </c>
      <c r="I248" s="24" t="e">
        <f>IF(B248="I",IF(F248="MO",IF(C248="LABOR",ROUND(VLOOKUP(D248,#REF!,4,FALSE)/(1+#REF!),2),IF(C248="SINAPI",ROUND(VLOOKUP(D248,#REF!,5,FALSE)/(1+#REF!),2),"outro")),IF(C248="LABOR",VLOOKUP(D248,#REF!,4,FALSE),IF(C248="SINAPI",VLOOKUP(D248,#REF!,5,FALSE),IF(C248="COTAÇÃO",VLOOKUP(D248,#REF!,14,FALSE))))),IF(C248="SINAPI",IF(F248="MO",ROUND(VLOOKUP(D248,#REF!,4,FALSE)/(1+#REF!),2),VLOOKUP(D248,#REF!,4,FALSE)),"outro"))</f>
        <v>#REF!</v>
      </c>
      <c r="J248" s="24" t="e">
        <f t="shared" si="8"/>
        <v>#REF!</v>
      </c>
    </row>
    <row r="249" spans="1:10">
      <c r="A249" s="320"/>
      <c r="B249" s="13" t="s">
        <v>386</v>
      </c>
      <c r="C249" s="328" t="s">
        <v>73</v>
      </c>
      <c r="D249" s="22">
        <v>26503</v>
      </c>
      <c r="E249" s="21" t="e">
        <f>IF(B249="I",IF(C249="LABOR",VLOOKUP(D249,#REF!,2,FALSE),IF(C249="SINAPI",VLOOKUP(D249,#REF!,2,FALSE),IF(C249="COTAÇÃO",VLOOKUP(D249,#REF!,2,FALSE)))),IF(C249="LABOR",VLOOKUP(D249,#REF!,5,FALSE),IF(C249="SINAPI",VLOOKUP(D249,#REF!,2,FALSE),"outro")))</f>
        <v>#REF!</v>
      </c>
      <c r="F249" s="328" t="s">
        <v>12</v>
      </c>
      <c r="G249" s="22" t="e">
        <f>IF(B249="I",IF(C249="LABOR",VLOOKUP(D249,#REF!,3,FALSE),IF(C249="SINAPI",VLOOKUP(D249,#REF!,3,FALSE),IF(C249="COTAÇÃO",VLOOKUP(D249,#REF!,3,FALSE)))),IF(C249="LABOR",VLOOKUP(D249,#REF!,6,FALSE),IF(C249="SINAPI",VLOOKUP(D249,#REF!,3,FALSE),"outro")))</f>
        <v>#REF!</v>
      </c>
      <c r="H249" s="23">
        <v>1.9312</v>
      </c>
      <c r="I249" s="24" t="e">
        <f>IF(B249="I",IF(F249="MO",IF(C249="LABOR",ROUND(VLOOKUP(D249,#REF!,4,FALSE)/(1+#REF!),2),IF(C249="SINAPI",ROUND(VLOOKUP(D249,#REF!,5,FALSE)/(1+#REF!),2),"outro")),IF(C249="LABOR",VLOOKUP(D249,#REF!,4,FALSE),IF(C249="SINAPI",VLOOKUP(D249,#REF!,5,FALSE),IF(C249="COTAÇÃO",VLOOKUP(D249,#REF!,14,FALSE))))),IF(C249="SINAPI",IF(F249="MO",ROUND(VLOOKUP(D249,#REF!,4,FALSE)/(1+#REF!),2),VLOOKUP(D249,#REF!,4,FALSE)),"outro"))</f>
        <v>#REF!</v>
      </c>
      <c r="J249" s="24" t="e">
        <f t="shared" si="8"/>
        <v>#REF!</v>
      </c>
    </row>
    <row r="250" spans="1:10" ht="31.5" customHeight="1">
      <c r="A250" s="320"/>
      <c r="B250" s="13" t="s">
        <v>386</v>
      </c>
      <c r="C250" s="328" t="s">
        <v>382</v>
      </c>
      <c r="D250" s="22">
        <v>4299</v>
      </c>
      <c r="E250" s="14" t="e">
        <f>IF(B250="I",IF(C250="LABOR",VLOOKUP(D250,#REF!,2,FALSE),IF(C250="SINAPI",VLOOKUP(D250,#REF!,2,FALSE),IF(C250="COTAÇÃO",VLOOKUP(D250,#REF!,2,FALSE)))),IF(C250="LABOR",VLOOKUP(D250,#REF!,5,FALSE),IF(C250="SINAPI",VLOOKUP(D250,#REF!,2,FALSE),"outro")))</f>
        <v>#REF!</v>
      </c>
      <c r="F250" s="328" t="s">
        <v>12</v>
      </c>
      <c r="G250" s="22" t="e">
        <f>IF(B250="I",IF(C250="LABOR",VLOOKUP(D250,#REF!,3,FALSE),IF(C250="SINAPI",VLOOKUP(D250,#REF!,3,FALSE),IF(C250="COTAÇÃO",VLOOKUP(D250,#REF!,3,FALSE)))),IF(C250="LABOR",VLOOKUP(D250,#REF!,6,FALSE),IF(C250="SINAPI",VLOOKUP(D250,#REF!,3,FALSE),"outro")))</f>
        <v>#REF!</v>
      </c>
      <c r="H250" s="23">
        <v>1.9312</v>
      </c>
      <c r="I250" s="24" t="e">
        <f>IF(B250="I",IF(F250="MO",IF(C250="LABOR",ROUND(VLOOKUP(D250,#REF!,4,FALSE)/(1+#REF!),2),IF(C250="SINAPI",ROUND(VLOOKUP(D250,#REF!,5,FALSE)/(1+#REF!),2),"outro")),IF(C250="LABOR",VLOOKUP(D250,#REF!,4,FALSE),IF(C250="SINAPI",VLOOKUP(D250,#REF!,5,FALSE),IF(C250="COTAÇÃO",VLOOKUP(D250,#REF!,14,FALSE))))),IF(C250="SINAPI",IF(F250="MO",ROUND(VLOOKUP(D250,#REF!,4,FALSE)/(1+#REF!),2),VLOOKUP(D250,#REF!,4,FALSE)),"outro"))</f>
        <v>#REF!</v>
      </c>
      <c r="J250" s="24" t="e">
        <f t="shared" si="8"/>
        <v>#REF!</v>
      </c>
    </row>
    <row r="251" spans="1:10">
      <c r="A251" s="320"/>
      <c r="B251" s="13" t="s">
        <v>386</v>
      </c>
      <c r="C251" s="328" t="s">
        <v>73</v>
      </c>
      <c r="D251" s="22">
        <v>26548</v>
      </c>
      <c r="E251" s="14" t="e">
        <f>IF(B251="I",IF(C251="LABOR",VLOOKUP(D251,#REF!,2,FALSE),IF(C251="SINAPI",VLOOKUP(D251,#REF!,2,FALSE),IF(C251="COTAÇÃO",VLOOKUP(D251,#REF!,2,FALSE)))),IF(C251="LABOR",VLOOKUP(D251,#REF!,5,FALSE),IF(C251="SINAPI",VLOOKUP(D251,#REF!,2,FALSE),"outro")))</f>
        <v>#REF!</v>
      </c>
      <c r="F251" s="328" t="s">
        <v>12</v>
      </c>
      <c r="G251" s="22" t="e">
        <f>IF(B251="I",IF(C251="LABOR",VLOOKUP(D251,#REF!,3,FALSE),IF(C251="SINAPI",VLOOKUP(D251,#REF!,3,FALSE),IF(C251="COTAÇÃO",VLOOKUP(D251,#REF!,3,FALSE)))),IF(C251="LABOR",VLOOKUP(D251,#REF!,6,FALSE),IF(C251="SINAPI",VLOOKUP(D251,#REF!,3,FALSE),"outro")))</f>
        <v>#REF!</v>
      </c>
      <c r="H251" s="23">
        <v>0.42</v>
      </c>
      <c r="I251" s="24" t="e">
        <f>IF(B251="I",IF(F251="MO",IF(C251="LABOR",ROUND(VLOOKUP(D251,#REF!,4,FALSE)/(1+#REF!),2),IF(C251="SINAPI",ROUND(VLOOKUP(D251,#REF!,5,FALSE)/(1+#REF!),2),"outro")),IF(C251="LABOR",VLOOKUP(D251,#REF!,4,FALSE),IF(C251="SINAPI",VLOOKUP(D251,#REF!,5,FALSE),IF(C251="COTAÇÃO",VLOOKUP(D251,#REF!,14,FALSE))))),IF(C251="SINAPI",IF(F251="MO",ROUND(VLOOKUP(D251,#REF!,4,FALSE)/(1+#REF!),2),VLOOKUP(D251,#REF!,4,FALSE)),"outro"))</f>
        <v>#REF!</v>
      </c>
      <c r="J251" s="24" t="e">
        <f t="shared" si="8"/>
        <v>#REF!</v>
      </c>
    </row>
    <row r="252" spans="1:10">
      <c r="A252" s="320"/>
      <c r="B252" s="13" t="s">
        <v>386</v>
      </c>
      <c r="C252" s="328" t="s">
        <v>73</v>
      </c>
      <c r="D252" s="22">
        <v>26549</v>
      </c>
      <c r="E252" s="21" t="e">
        <f>IF(B252="I",IF(C252="LABOR",VLOOKUP(D252,#REF!,2,FALSE),IF(C252="SINAPI",VLOOKUP(D252,#REF!,2,FALSE),IF(C252="COTAÇÃO",VLOOKUP(D252,#REF!,2,FALSE)))),IF(C252="LABOR",VLOOKUP(D252,#REF!,5,FALSE),IF(C252="SINAPI",VLOOKUP(D252,#REF!,2,FALSE),"outro")))</f>
        <v>#REF!</v>
      </c>
      <c r="F252" s="328" t="s">
        <v>12</v>
      </c>
      <c r="G252" s="22" t="e">
        <f>IF(B252="I",IF(C252="LABOR",VLOOKUP(D252,#REF!,3,FALSE),IF(C252="SINAPI",VLOOKUP(D252,#REF!,3,FALSE),IF(C252="COTAÇÃO",VLOOKUP(D252,#REF!,3,FALSE)))),IF(C252="LABOR",VLOOKUP(D252,#REF!,6,FALSE),IF(C252="SINAPI",VLOOKUP(D252,#REF!,3,FALSE),"outro")))</f>
        <v>#REF!</v>
      </c>
      <c r="H252" s="23">
        <v>6.8000000000000005E-2</v>
      </c>
      <c r="I252" s="24" t="e">
        <f>IF(B252="I",IF(F252="MO",IF(C252="LABOR",ROUND(VLOOKUP(D252,#REF!,4,FALSE)/(1+#REF!),2),IF(C252="SINAPI",ROUND(VLOOKUP(D252,#REF!,5,FALSE)/(1+#REF!),2),"outro")),IF(C252="LABOR",VLOOKUP(D252,#REF!,4,FALSE),IF(C252="SINAPI",VLOOKUP(D252,#REF!,5,FALSE),IF(C252="COTAÇÃO",VLOOKUP(D252,#REF!,14,FALSE))))),IF(C252="SINAPI",IF(F252="MO",ROUND(VLOOKUP(D252,#REF!,4,FALSE)/(1+#REF!),2),VLOOKUP(D252,#REF!,4,FALSE)),"outro"))</f>
        <v>#REF!</v>
      </c>
      <c r="J252" s="24" t="e">
        <f t="shared" si="8"/>
        <v>#REF!</v>
      </c>
    </row>
    <row r="253" spans="1:10">
      <c r="A253" s="320"/>
      <c r="B253" s="13" t="s">
        <v>386</v>
      </c>
      <c r="C253" s="328" t="s">
        <v>73</v>
      </c>
      <c r="D253" s="22">
        <v>26550</v>
      </c>
      <c r="E253" s="21" t="e">
        <f>IF(B253="I",IF(C253="LABOR",VLOOKUP(D253,#REF!,2,FALSE),IF(C253="SINAPI",VLOOKUP(D253,#REF!,2,FALSE),IF(C253="COTAÇÃO",VLOOKUP(D253,#REF!,2,FALSE)))),IF(C253="LABOR",VLOOKUP(D253,#REF!,5,FALSE),IF(C253="SINAPI",VLOOKUP(D253,#REF!,2,FALSE),"outro")))</f>
        <v>#REF!</v>
      </c>
      <c r="F253" s="328" t="s">
        <v>12</v>
      </c>
      <c r="G253" s="22" t="e">
        <f>IF(B253="I",IF(C253="LABOR",VLOOKUP(D253,#REF!,3,FALSE),IF(C253="SINAPI",VLOOKUP(D253,#REF!,3,FALSE),IF(C253="COTAÇÃO",VLOOKUP(D253,#REF!,3,FALSE)))),IF(C253="LABOR",VLOOKUP(D253,#REF!,6,FALSE),IF(C253="SINAPI",VLOOKUP(D253,#REF!,3,FALSE),"outro")))</f>
        <v>#REF!</v>
      </c>
      <c r="H253" s="23">
        <v>6.8000000000000005E-2</v>
      </c>
      <c r="I253" s="24" t="e">
        <f>IF(B253="I",IF(F253="MO",IF(C253="LABOR",ROUND(VLOOKUP(D253,#REF!,4,FALSE)/(1+#REF!),2),IF(C253="SINAPI",ROUND(VLOOKUP(D253,#REF!,5,FALSE)/(1+#REF!),2),"outro")),IF(C253="LABOR",VLOOKUP(D253,#REF!,4,FALSE),IF(C253="SINAPI",VLOOKUP(D253,#REF!,5,FALSE),IF(C253="COTAÇÃO",VLOOKUP(D253,#REF!,14,FALSE))))),IF(C253="SINAPI",IF(F253="MO",ROUND(VLOOKUP(D253,#REF!,4,FALSE)/(1+#REF!),2),VLOOKUP(D253,#REF!,4,FALSE)),"outro"))</f>
        <v>#REF!</v>
      </c>
      <c r="J253" s="24" t="e">
        <f t="shared" si="8"/>
        <v>#REF!</v>
      </c>
    </row>
    <row r="254" spans="1:10">
      <c r="A254" s="320"/>
      <c r="B254" s="13" t="s">
        <v>386</v>
      </c>
      <c r="C254" s="328" t="s">
        <v>73</v>
      </c>
      <c r="D254" s="22">
        <v>26560</v>
      </c>
      <c r="E254" s="21" t="e">
        <f>IF(B254="I",IF(C254="LABOR",VLOOKUP(D254,#REF!,2,FALSE),IF(C254="SINAPI",VLOOKUP(D254,#REF!,2,FALSE),IF(C254="COTAÇÃO",VLOOKUP(D254,#REF!,2,FALSE)))),IF(C254="LABOR",VLOOKUP(D254,#REF!,5,FALSE),IF(C254="SINAPI",VLOOKUP(D254,#REF!,2,FALSE),"outro")))</f>
        <v>#REF!</v>
      </c>
      <c r="F254" s="328" t="s">
        <v>12</v>
      </c>
      <c r="G254" s="22" t="e">
        <f>IF(B254="I",IF(C254="LABOR",VLOOKUP(D254,#REF!,3,FALSE),IF(C254="SINAPI",VLOOKUP(D254,#REF!,3,FALSE),IF(C254="COTAÇÃO",VLOOKUP(D254,#REF!,3,FALSE)))),IF(C254="LABOR",VLOOKUP(D254,#REF!,6,FALSE),IF(C254="SINAPI",VLOOKUP(D254,#REF!,3,FALSE),"outro")))</f>
        <v>#REF!</v>
      </c>
      <c r="H254" s="23">
        <v>0.151</v>
      </c>
      <c r="I254" s="24" t="e">
        <f>IF(B254="I",IF(F254="MO",IF(C254="LABOR",ROUND(VLOOKUP(D254,#REF!,4,FALSE)/(1+#REF!),2),IF(C254="SINAPI",ROUND(VLOOKUP(D254,#REF!,5,FALSE)/(1+#REF!),2),"outro")),IF(C254="LABOR",VLOOKUP(D254,#REF!,4,FALSE),IF(C254="SINAPI",VLOOKUP(D254,#REF!,5,FALSE),IF(C254="COTAÇÃO",VLOOKUP(D254,#REF!,14,FALSE))))),IF(C254="SINAPI",IF(F254="MO",ROUND(VLOOKUP(D254,#REF!,4,FALSE)/(1+#REF!),2),VLOOKUP(D254,#REF!,4,FALSE)),"outro"))</f>
        <v>#REF!</v>
      </c>
      <c r="J254" s="24" t="e">
        <f t="shared" si="8"/>
        <v>#REF!</v>
      </c>
    </row>
    <row r="255" spans="1:10">
      <c r="A255" s="320"/>
      <c r="B255" s="13" t="s">
        <v>386</v>
      </c>
      <c r="C255" s="328" t="s">
        <v>382</v>
      </c>
      <c r="D255" s="22">
        <v>5061</v>
      </c>
      <c r="E255" s="21" t="e">
        <f>IF(B255="I",IF(C255="LABOR",VLOOKUP(D255,#REF!,2,FALSE),IF(C255="SINAPI",VLOOKUP(D255,#REF!,2,FALSE),IF(C255="COTAÇÃO",VLOOKUP(D255,#REF!,2,FALSE)))),IF(C255="LABOR",VLOOKUP(D255,#REF!,5,FALSE),IF(C255="SINAPI",VLOOKUP(D255,#REF!,2,FALSE),"outro")))</f>
        <v>#REF!</v>
      </c>
      <c r="F255" s="328" t="s">
        <v>12</v>
      </c>
      <c r="G255" s="22" t="e">
        <f>IF(B255="I",IF(C255="LABOR",VLOOKUP(D255,#REF!,3,FALSE),IF(C255="SINAPI",VLOOKUP(D255,#REF!,3,FALSE),IF(C255="COTAÇÃO",VLOOKUP(D255,#REF!,3,FALSE)))),IF(C255="LABOR",VLOOKUP(D255,#REF!,6,FALSE),IF(C255="SINAPI",VLOOKUP(D255,#REF!,3,FALSE),"outro")))</f>
        <v>#REF!</v>
      </c>
      <c r="H255" s="23">
        <v>7.1400000000000001E-4</v>
      </c>
      <c r="I255" s="24" t="e">
        <f>IF(B255="I",IF(F255="MO",IF(C255="LABOR",ROUND(VLOOKUP(D255,#REF!,4,FALSE)/(1+#REF!),2),IF(C255="SINAPI",ROUND(VLOOKUP(D255,#REF!,5,FALSE)/(1+#REF!),2),"outro")),IF(C255="LABOR",VLOOKUP(D255,#REF!,4,FALSE),IF(C255="SINAPI",VLOOKUP(D255,#REF!,5,FALSE),IF(C255="COTAÇÃO",VLOOKUP(D255,#REF!,14,FALSE))))),IF(C255="SINAPI",IF(F255="MO",ROUND(VLOOKUP(D255,#REF!,4,FALSE)/(1+#REF!),2),VLOOKUP(D255,#REF!,4,FALSE)),"outro"))</f>
        <v>#REF!</v>
      </c>
      <c r="J255" s="24" t="e">
        <f t="shared" si="8"/>
        <v>#REF!</v>
      </c>
    </row>
    <row r="256" spans="1:10">
      <c r="A256" s="320"/>
      <c r="B256" s="13" t="s">
        <v>386</v>
      </c>
      <c r="C256" s="328" t="s">
        <v>73</v>
      </c>
      <c r="D256" s="22">
        <v>27010</v>
      </c>
      <c r="E256" s="21" t="e">
        <f>IF(B256="I",IF(C256="LABOR",VLOOKUP(D256,#REF!,2,FALSE),IF(C256="SINAPI",VLOOKUP(D256,#REF!,2,FALSE),IF(C256="COTAÇÃO",VLOOKUP(D256,#REF!,2,FALSE)))),IF(C256="LABOR",VLOOKUP(D256,#REF!,5,FALSE),IF(C256="SINAPI",VLOOKUP(D256,#REF!,2,FALSE),"outro")))</f>
        <v>#REF!</v>
      </c>
      <c r="F256" s="328" t="s">
        <v>12</v>
      </c>
      <c r="G256" s="22" t="e">
        <f>IF(B256="I",IF(C256="LABOR",VLOOKUP(D256,#REF!,3,FALSE),IF(C256="SINAPI",VLOOKUP(D256,#REF!,3,FALSE),IF(C256="COTAÇÃO",VLOOKUP(D256,#REF!,3,FALSE)))),IF(C256="LABOR",VLOOKUP(D256,#REF!,6,FALSE),IF(C256="SINAPI",VLOOKUP(D256,#REF!,3,FALSE),"outro")))</f>
        <v>#REF!</v>
      </c>
      <c r="H256" s="23">
        <v>2.3319999999999999E-3</v>
      </c>
      <c r="I256" s="24" t="e">
        <f>IF(B256="I",IF(F256="MO",IF(C256="LABOR",ROUND(VLOOKUP(D256,#REF!,4,FALSE)/(1+#REF!),2),IF(C256="SINAPI",ROUND(VLOOKUP(D256,#REF!,5,FALSE)/(1+#REF!),2),"outro")),IF(C256="LABOR",VLOOKUP(D256,#REF!,4,FALSE),IF(C256="SINAPI",VLOOKUP(D256,#REF!,5,FALSE),IF(C256="COTAÇÃO",VLOOKUP(D256,#REF!,14,FALSE))))),IF(C256="SINAPI",IF(F256="MO",ROUND(VLOOKUP(D256,#REF!,4,FALSE)/(1+#REF!),2),VLOOKUP(D256,#REF!,4,FALSE)),"outro"))</f>
        <v>#REF!</v>
      </c>
      <c r="J256" s="24" t="e">
        <f t="shared" si="8"/>
        <v>#REF!</v>
      </c>
    </row>
    <row r="257" spans="1:10">
      <c r="A257" s="320"/>
      <c r="B257" s="13" t="s">
        <v>386</v>
      </c>
      <c r="C257" s="328" t="s">
        <v>382</v>
      </c>
      <c r="D257" s="22">
        <v>2692</v>
      </c>
      <c r="E257" s="21" t="e">
        <f>IF(B257="I",IF(C257="LABOR",VLOOKUP(D257,#REF!,2,FALSE),IF(C257="SINAPI",VLOOKUP(D257,#REF!,2,FALSE),IF(C257="COTAÇÃO",VLOOKUP(D257,#REF!,2,FALSE)))),IF(C257="LABOR",VLOOKUP(D257,#REF!,5,FALSE),IF(C257="SINAPI",VLOOKUP(D257,#REF!,2,FALSE),"outro")))</f>
        <v>#REF!</v>
      </c>
      <c r="F257" s="328" t="s">
        <v>12</v>
      </c>
      <c r="G257" s="22" t="e">
        <f>IF(B257="I",IF(C257="LABOR",VLOOKUP(D257,#REF!,3,FALSE),IF(C257="SINAPI",VLOOKUP(D257,#REF!,3,FALSE),IF(C257="COTAÇÃO",VLOOKUP(D257,#REF!,3,FALSE)))),IF(C257="LABOR",VLOOKUP(D257,#REF!,6,FALSE),IF(C257="SINAPI",VLOOKUP(D257,#REF!,3,FALSE),"outro")))</f>
        <v>#REF!</v>
      </c>
      <c r="H257" s="23">
        <v>3.8080000000000002E-3</v>
      </c>
      <c r="I257" s="24" t="e">
        <f>IF(B257="I",IF(F257="MO",IF(C257="LABOR",ROUND(VLOOKUP(D257,#REF!,4,FALSE)/(1+#REF!),2),IF(C257="SINAPI",ROUND(VLOOKUP(D257,#REF!,5,FALSE)/(1+#REF!),2),"outro")),IF(C257="LABOR",VLOOKUP(D257,#REF!,4,FALSE),IF(C257="SINAPI",VLOOKUP(D257,#REF!,5,FALSE),IF(C257="COTAÇÃO",VLOOKUP(D257,#REF!,14,FALSE))))),IF(C257="SINAPI",IF(F257="MO",ROUND(VLOOKUP(D257,#REF!,4,FALSE)/(1+#REF!),2),VLOOKUP(D257,#REF!,4,FALSE)),"outro"))</f>
        <v>#REF!</v>
      </c>
      <c r="J257" s="24" t="e">
        <f t="shared" si="8"/>
        <v>#REF!</v>
      </c>
    </row>
    <row r="258" spans="1:10">
      <c r="A258" s="320"/>
      <c r="B258" s="13" t="s">
        <v>386</v>
      </c>
      <c r="C258" s="328" t="s">
        <v>382</v>
      </c>
      <c r="D258" s="22">
        <v>7292</v>
      </c>
      <c r="E258" s="21" t="e">
        <f>IF(B258="I",IF(C258="LABOR",VLOOKUP(D258,#REF!,2,FALSE),IF(C258="SINAPI",VLOOKUP(D258,#REF!,2,FALSE),IF(C258="COTAÇÃO",VLOOKUP(D258,#REF!,2,FALSE)))),IF(C258="LABOR",VLOOKUP(D258,#REF!,5,FALSE),IF(C258="SINAPI",VLOOKUP(D258,#REF!,2,FALSE),"outro")))</f>
        <v>#REF!</v>
      </c>
      <c r="F258" s="328" t="s">
        <v>12</v>
      </c>
      <c r="G258" s="22" t="e">
        <f>IF(B258="I",IF(C258="LABOR",VLOOKUP(D258,#REF!,3,FALSE),IF(C258="SINAPI",VLOOKUP(D258,#REF!,3,FALSE),IF(C258="COTAÇÃO",VLOOKUP(D258,#REF!,3,FALSE)))),IF(C258="LABOR",VLOOKUP(D258,#REF!,6,FALSE),IF(C258="SINAPI",VLOOKUP(D258,#REF!,3,FALSE),"outro")))</f>
        <v>#REF!</v>
      </c>
      <c r="H258" s="23">
        <v>0.85119999999999996</v>
      </c>
      <c r="I258" s="24" t="e">
        <f>IF(B258="I",IF(F258="MO",IF(C258="LABOR",ROUND(VLOOKUP(D258,#REF!,4,FALSE)/(1+#REF!),2),IF(C258="SINAPI",ROUND(VLOOKUP(D258,#REF!,5,FALSE)/(1+#REF!),2),"outro")),IF(C258="LABOR",VLOOKUP(D258,#REF!,4,FALSE),IF(C258="SINAPI",VLOOKUP(D258,#REF!,5,FALSE),IF(C258="COTAÇÃO",VLOOKUP(D258,#REF!,14,FALSE))))),IF(C258="SINAPI",IF(F258="MO",ROUND(VLOOKUP(D258,#REF!,4,FALSE)/(1+#REF!),2),VLOOKUP(D258,#REF!,4,FALSE)),"outro"))</f>
        <v>#REF!</v>
      </c>
      <c r="J258" s="24" t="e">
        <f t="shared" si="8"/>
        <v>#REF!</v>
      </c>
    </row>
    <row r="259" spans="1:10">
      <c r="A259" s="320"/>
      <c r="B259" s="13" t="s">
        <v>386</v>
      </c>
      <c r="C259" s="328" t="s">
        <v>382</v>
      </c>
      <c r="D259" s="22">
        <v>5318</v>
      </c>
      <c r="E259" s="14" t="e">
        <f>IF(B259="I",IF(C259="LABOR",VLOOKUP(D259,#REF!,2,FALSE),IF(C259="SINAPI",VLOOKUP(D259,#REF!,2,FALSE),IF(C259="COTAÇÃO",VLOOKUP(D259,#REF!,2,FALSE)))),IF(C259="LABOR",VLOOKUP(D259,#REF!,5,FALSE),IF(C259="SINAPI",VLOOKUP(D259,#REF!,2,FALSE),"outro")))</f>
        <v>#REF!</v>
      </c>
      <c r="F259" s="328" t="s">
        <v>12</v>
      </c>
      <c r="G259" s="22" t="e">
        <f>IF(B259="I",IF(C259="LABOR",VLOOKUP(D259,#REF!,3,FALSE),IF(C259="SINAPI",VLOOKUP(D259,#REF!,3,FALSE),IF(C259="COTAÇÃO",VLOOKUP(D259,#REF!,3,FALSE)))),IF(C259="LABOR",VLOOKUP(D259,#REF!,6,FALSE),IF(C259="SINAPI",VLOOKUP(D259,#REF!,3,FALSE),"outro")))</f>
        <v>#REF!</v>
      </c>
      <c r="H259" s="23">
        <v>0.21279999999999999</v>
      </c>
      <c r="I259" s="24" t="e">
        <f>IF(B259="I",IF(F259="MO",IF(C259="LABOR",ROUND(VLOOKUP(D259,#REF!,4,FALSE)/(1+#REF!),2),IF(C259="SINAPI",ROUND(VLOOKUP(D259,#REF!,5,FALSE)/(1+#REF!),2),"outro")),IF(C259="LABOR",VLOOKUP(D259,#REF!,4,FALSE),IF(C259="SINAPI",VLOOKUP(D259,#REF!,5,FALSE),IF(C259="COTAÇÃO",VLOOKUP(D259,#REF!,14,FALSE))))),IF(C259="SINAPI",IF(F259="MO",ROUND(VLOOKUP(D259,#REF!,4,FALSE)/(1+#REF!),2),VLOOKUP(D259,#REF!,4,FALSE)),"outro"))</f>
        <v>#REF!</v>
      </c>
      <c r="J259" s="24" t="e">
        <f t="shared" si="8"/>
        <v>#REF!</v>
      </c>
    </row>
    <row r="260" spans="1:10">
      <c r="A260" s="320"/>
      <c r="B260" s="13" t="s">
        <v>386</v>
      </c>
      <c r="C260" s="328" t="s">
        <v>382</v>
      </c>
      <c r="D260" s="22">
        <v>2674</v>
      </c>
      <c r="E260" s="21" t="e">
        <f>IF(B260="I",IF(C260="LABOR",VLOOKUP(D260,#REF!,2,FALSE),IF(C260="SINAPI",VLOOKUP(D260,#REF!,2,FALSE),IF(C260="COTAÇÃO",VLOOKUP(D260,#REF!,2,FALSE)))),IF(C260="LABOR",VLOOKUP(D260,#REF!,5,FALSE),IF(C260="SINAPI",VLOOKUP(D260,#REF!,2,FALSE),"outro")))</f>
        <v>#REF!</v>
      </c>
      <c r="F260" s="328" t="s">
        <v>12</v>
      </c>
      <c r="G260" s="22" t="e">
        <f>IF(B260="I",IF(C260="LABOR",VLOOKUP(D260,#REF!,3,FALSE),IF(C260="SINAPI",VLOOKUP(D260,#REF!,3,FALSE),IF(C260="COTAÇÃO",VLOOKUP(D260,#REF!,3,FALSE)))),IF(C260="LABOR",VLOOKUP(D260,#REF!,6,FALSE),IF(C260="SINAPI",VLOOKUP(D260,#REF!,3,FALSE),"outro")))</f>
        <v>#REF!</v>
      </c>
      <c r="H260" s="23">
        <v>0.72599999999999998</v>
      </c>
      <c r="I260" s="24" t="e">
        <f>IF(B260="I",IF(F260="MO",IF(C260="LABOR",ROUND(VLOOKUP(D260,#REF!,4,FALSE)/(1+#REF!),2),IF(C260="SINAPI",ROUND(VLOOKUP(D260,#REF!,5,FALSE)/(1+#REF!),2),"outro")),IF(C260="LABOR",VLOOKUP(D260,#REF!,4,FALSE),IF(C260="SINAPI",VLOOKUP(D260,#REF!,5,FALSE),IF(C260="COTAÇÃO",VLOOKUP(D260,#REF!,14,FALSE))))),IF(C260="SINAPI",IF(F260="MO",ROUND(VLOOKUP(D260,#REF!,4,FALSE)/(1+#REF!),2),VLOOKUP(D260,#REF!,4,FALSE)),"outro"))</f>
        <v>#REF!</v>
      </c>
      <c r="J260" s="24" t="e">
        <f t="shared" si="8"/>
        <v>#REF!</v>
      </c>
    </row>
    <row r="261" spans="1:10">
      <c r="A261" s="320"/>
      <c r="B261" s="13" t="s">
        <v>386</v>
      </c>
      <c r="C261" s="328" t="s">
        <v>73</v>
      </c>
      <c r="D261" s="22">
        <v>42511</v>
      </c>
      <c r="E261" s="14" t="e">
        <f>IF(B261="I",IF(C261="LABOR",VLOOKUP(D261,#REF!,2,FALSE),IF(C261="SINAPI",VLOOKUP(D261,#REF!,2,FALSE),IF(C261="COTAÇÃO",VLOOKUP(D261,#REF!,2,FALSE)))),IF(C261="LABOR",VLOOKUP(D261,#REF!,5,FALSE),IF(C261="SINAPI",VLOOKUP(D261,#REF!,2,FALSE),"outro")))</f>
        <v>#REF!</v>
      </c>
      <c r="F261" s="328" t="s">
        <v>12</v>
      </c>
      <c r="G261" s="22" t="e">
        <f>IF(B261="I",IF(C261="LABOR",VLOOKUP(D261,#REF!,3,FALSE),IF(C261="SINAPI",VLOOKUP(D261,#REF!,3,FALSE),IF(C261="COTAÇÃO",VLOOKUP(D261,#REF!,3,FALSE)))),IF(C261="LABOR",VLOOKUP(D261,#REF!,6,FALSE),IF(C261="SINAPI",VLOOKUP(D261,#REF!,3,FALSE),"outro")))</f>
        <v>#REF!</v>
      </c>
      <c r="H261" s="23">
        <v>0.14000000000000001</v>
      </c>
      <c r="I261" s="24" t="e">
        <f>IF(B261="I",IF(F261="MO",IF(C261="LABOR",ROUND(VLOOKUP(D261,#REF!,4,FALSE)/(1+#REF!),2),IF(C261="SINAPI",ROUND(VLOOKUP(D261,#REF!,5,FALSE)/(1+#REF!),2),"outro")),IF(C261="LABOR",VLOOKUP(D261,#REF!,4,FALSE),IF(C261="SINAPI",VLOOKUP(D261,#REF!,5,FALSE),IF(C261="COTAÇÃO",VLOOKUP(D261,#REF!,14,FALSE))))),IF(C261="SINAPI",IF(F261="MO",ROUND(VLOOKUP(D261,#REF!,4,FALSE)/(1+#REF!),2),VLOOKUP(D261,#REF!,4,FALSE)),"outro"))</f>
        <v>#REF!</v>
      </c>
      <c r="J261" s="24" t="e">
        <f t="shared" si="8"/>
        <v>#REF!</v>
      </c>
    </row>
    <row r="262" spans="1:10">
      <c r="A262" s="320"/>
      <c r="B262" s="13" t="s">
        <v>386</v>
      </c>
      <c r="C262" s="328" t="s">
        <v>382</v>
      </c>
      <c r="D262" s="22">
        <v>1891</v>
      </c>
      <c r="E262" s="21" t="e">
        <f>IF(B262="I",IF(C262="LABOR",VLOOKUP(D262,#REF!,2,FALSE),IF(C262="SINAPI",VLOOKUP(D262,#REF!,2,FALSE),IF(C262="COTAÇÃO",VLOOKUP(D262,#REF!,2,FALSE)))),IF(C262="LABOR",VLOOKUP(D262,#REF!,5,FALSE),IF(C262="SINAPI",VLOOKUP(D262,#REF!,2,FALSE),"outro")))</f>
        <v>#REF!</v>
      </c>
      <c r="F262" s="328" t="s">
        <v>12</v>
      </c>
      <c r="G262" s="22" t="e">
        <f>IF(B262="I",IF(C262="LABOR",VLOOKUP(D262,#REF!,3,FALSE),IF(C262="SINAPI",VLOOKUP(D262,#REF!,3,FALSE),IF(C262="COTAÇÃO",VLOOKUP(D262,#REF!,3,FALSE)))),IF(C262="LABOR",VLOOKUP(D262,#REF!,6,FALSE),IF(C262="SINAPI",VLOOKUP(D262,#REF!,3,FALSE),"outro")))</f>
        <v>#REF!</v>
      </c>
      <c r="H262" s="23">
        <v>0.28000000000000003</v>
      </c>
      <c r="I262" s="24" t="e">
        <f>IF(B262="I",IF(F262="MO",IF(C262="LABOR",ROUND(VLOOKUP(D262,#REF!,4,FALSE)/(1+#REF!),2),IF(C262="SINAPI",ROUND(VLOOKUP(D262,#REF!,5,FALSE)/(1+#REF!),2),"outro")),IF(C262="LABOR",VLOOKUP(D262,#REF!,4,FALSE),IF(C262="SINAPI",VLOOKUP(D262,#REF!,5,FALSE),IF(C262="COTAÇÃO",VLOOKUP(D262,#REF!,14,FALSE))))),IF(C262="SINAPI",IF(F262="MO",ROUND(VLOOKUP(D262,#REF!,4,FALSE)/(1+#REF!),2),VLOOKUP(D262,#REF!,4,FALSE)),"outro"))</f>
        <v>#REF!</v>
      </c>
      <c r="J262" s="24" t="e">
        <f t="shared" si="8"/>
        <v>#REF!</v>
      </c>
    </row>
    <row r="263" spans="1:10">
      <c r="A263" s="320"/>
      <c r="B263" s="13" t="s">
        <v>386</v>
      </c>
      <c r="C263" s="328" t="s">
        <v>73</v>
      </c>
      <c r="D263" s="22">
        <v>43005</v>
      </c>
      <c r="E263" s="14" t="e">
        <f>IF(B263="I",IF(C263="LABOR",VLOOKUP(D263,#REF!,2,FALSE),IF(C263="SINAPI",VLOOKUP(D263,#REF!,2,FALSE),IF(C263="COTAÇÃO",VLOOKUP(D263,#REF!,2,FALSE)))),IF(C263="LABOR",VLOOKUP(D263,#REF!,5,FALSE),IF(C263="SINAPI",VLOOKUP(D263,#REF!,2,FALSE),"outro")))</f>
        <v>#REF!</v>
      </c>
      <c r="F263" s="328" t="s">
        <v>12</v>
      </c>
      <c r="G263" s="22" t="e">
        <f>IF(B263="I",IF(C263="LABOR",VLOOKUP(D263,#REF!,3,FALSE),IF(C263="SINAPI",VLOOKUP(D263,#REF!,3,FALSE),IF(C263="COTAÇÃO",VLOOKUP(D263,#REF!,3,FALSE)))),IF(C263="LABOR",VLOOKUP(D263,#REF!,6,FALSE),IF(C263="SINAPI",VLOOKUP(D263,#REF!,3,FALSE),"outro")))</f>
        <v>#REF!</v>
      </c>
      <c r="H263" s="23">
        <v>0.41820000000000002</v>
      </c>
      <c r="I263" s="24" t="e">
        <f>IF(B263="I",IF(F263="MO",IF(C263="LABOR",ROUND(VLOOKUP(D263,#REF!,4,FALSE)/(1+#REF!),2),IF(C263="SINAPI",ROUND(VLOOKUP(D263,#REF!,5,FALSE)/(1+#REF!),2),"outro")),IF(C263="LABOR",VLOOKUP(D263,#REF!,4,FALSE),IF(C263="SINAPI",VLOOKUP(D263,#REF!,5,FALSE),IF(C263="COTAÇÃO",VLOOKUP(D263,#REF!,14,FALSE))))),IF(C263="SINAPI",IF(F263="MO",ROUND(VLOOKUP(D263,#REF!,4,FALSE)/(1+#REF!),2),VLOOKUP(D263,#REF!,4,FALSE)),"outro"))</f>
        <v>#REF!</v>
      </c>
      <c r="J263" s="24" t="e">
        <f t="shared" si="8"/>
        <v>#REF!</v>
      </c>
    </row>
    <row r="264" spans="1:10">
      <c r="A264" s="320"/>
      <c r="B264" s="13" t="s">
        <v>386</v>
      </c>
      <c r="C264" s="328" t="s">
        <v>73</v>
      </c>
      <c r="D264" s="22">
        <v>43006</v>
      </c>
      <c r="E264" s="21" t="e">
        <f>IF(B264="I",IF(C264="LABOR",VLOOKUP(D264,#REF!,2,FALSE),IF(C264="SINAPI",VLOOKUP(D264,#REF!,2,FALSE),IF(C264="COTAÇÃO",VLOOKUP(D264,#REF!,2,FALSE)))),IF(C264="LABOR",VLOOKUP(D264,#REF!,5,FALSE),IF(C264="SINAPI",VLOOKUP(D264,#REF!,2,FALSE),"outro")))</f>
        <v>#REF!</v>
      </c>
      <c r="F264" s="328" t="s">
        <v>12</v>
      </c>
      <c r="G264" s="22" t="e">
        <f>IF(B264="I",IF(C264="LABOR",VLOOKUP(D264,#REF!,3,FALSE),IF(C264="SINAPI",VLOOKUP(D264,#REF!,3,FALSE),IF(C264="COTAÇÃO",VLOOKUP(D264,#REF!,3,FALSE)))),IF(C264="LABOR",VLOOKUP(D264,#REF!,6,FALSE),IF(C264="SINAPI",VLOOKUP(D264,#REF!,3,FALSE),"outro")))</f>
        <v>#REF!</v>
      </c>
      <c r="H264" s="23">
        <v>1.7034</v>
      </c>
      <c r="I264" s="24" t="e">
        <f>IF(B264="I",IF(F264="MO",IF(C264="LABOR",ROUND(VLOOKUP(D264,#REF!,4,FALSE)/(1+#REF!),2),IF(C264="SINAPI",ROUND(VLOOKUP(D264,#REF!,5,FALSE)/(1+#REF!),2),"outro")),IF(C264="LABOR",VLOOKUP(D264,#REF!,4,FALSE),IF(C264="SINAPI",VLOOKUP(D264,#REF!,5,FALSE),IF(C264="COTAÇÃO",VLOOKUP(D264,#REF!,14,FALSE))))),IF(C264="SINAPI",IF(F264="MO",ROUND(VLOOKUP(D264,#REF!,4,FALSE)/(1+#REF!),2),VLOOKUP(D264,#REF!,4,FALSE)),"outro"))</f>
        <v>#REF!</v>
      </c>
      <c r="J264" s="24" t="e">
        <f t="shared" si="8"/>
        <v>#REF!</v>
      </c>
    </row>
    <row r="265" spans="1:10">
      <c r="A265" s="320"/>
      <c r="B265" s="13" t="s">
        <v>386</v>
      </c>
      <c r="C265" s="328" t="s">
        <v>73</v>
      </c>
      <c r="D265" s="22">
        <v>45104</v>
      </c>
      <c r="E265" s="21" t="e">
        <f>IF(B265="I",IF(C265="LABOR",VLOOKUP(D265,#REF!,2,FALSE),IF(C265="SINAPI",VLOOKUP(D265,#REF!,2,FALSE),IF(C265="COTAÇÃO",VLOOKUP(D265,#REF!,2,FALSE)))),IF(C265="LABOR",VLOOKUP(D265,#REF!,5,FALSE),IF(C265="SINAPI",VLOOKUP(D265,#REF!,2,FALSE),"outro")))</f>
        <v>#REF!</v>
      </c>
      <c r="F265" s="328" t="s">
        <v>12</v>
      </c>
      <c r="G265" s="22" t="e">
        <f>IF(B265="I",IF(C265="LABOR",VLOOKUP(D265,#REF!,3,FALSE),IF(C265="SINAPI",VLOOKUP(D265,#REF!,3,FALSE),IF(C265="COTAÇÃO",VLOOKUP(D265,#REF!,3,FALSE)))),IF(C265="LABOR",VLOOKUP(D265,#REF!,6,FALSE),IF(C265="SINAPI",VLOOKUP(D265,#REF!,3,FALSE),"outro")))</f>
        <v>#REF!</v>
      </c>
      <c r="H265" s="23">
        <v>0.1</v>
      </c>
      <c r="I265" s="24" t="e">
        <f>IF(B265="I",IF(F265="MO",IF(C265="LABOR",ROUND(VLOOKUP(D265,#REF!,4,FALSE)/(1+#REF!),2),IF(C265="SINAPI",ROUND(VLOOKUP(D265,#REF!,5,FALSE)/(1+#REF!),2),"outro")),IF(C265="LABOR",VLOOKUP(D265,#REF!,4,FALSE),IF(C265="SINAPI",VLOOKUP(D265,#REF!,5,FALSE),IF(C265="COTAÇÃO",VLOOKUP(D265,#REF!,14,FALSE))))),IF(C265="SINAPI",IF(F265="MO",ROUND(VLOOKUP(D265,#REF!,4,FALSE)/(1+#REF!),2),VLOOKUP(D265,#REF!,4,FALSE)),"outro"))</f>
        <v>#REF!</v>
      </c>
      <c r="J265" s="24" t="e">
        <f t="shared" si="8"/>
        <v>#REF!</v>
      </c>
    </row>
    <row r="266" spans="1:10" ht="30">
      <c r="A266" s="320"/>
      <c r="B266" s="13" t="s">
        <v>386</v>
      </c>
      <c r="C266" s="328" t="s">
        <v>382</v>
      </c>
      <c r="D266" s="22">
        <v>7555</v>
      </c>
      <c r="E266" s="14" t="e">
        <f>IF(B266="I",IF(C266="LABOR",VLOOKUP(D266,#REF!,2,FALSE),IF(C266="SINAPI",VLOOKUP(D266,#REF!,2,FALSE),IF(C266="COTAÇÃO",VLOOKUP(D266,#REF!,2,FALSE)))),IF(C266="LABOR",VLOOKUP(D266,#REF!,5,FALSE),IF(C266="SINAPI",VLOOKUP(D266,#REF!,2,FALSE),"outro")))</f>
        <v>#REF!</v>
      </c>
      <c r="F266" s="328" t="s">
        <v>12</v>
      </c>
      <c r="G266" s="22" t="e">
        <f>IF(B266="I",IF(C266="LABOR",VLOOKUP(D266,#REF!,3,FALSE),IF(C266="SINAPI",VLOOKUP(D266,#REF!,3,FALSE),IF(C266="COTAÇÃO",VLOOKUP(D266,#REF!,3,FALSE)))),IF(C266="LABOR",VLOOKUP(D266,#REF!,6,FALSE),IF(C266="SINAPI",VLOOKUP(D266,#REF!,3,FALSE),"outro")))</f>
        <v>#REF!</v>
      </c>
      <c r="H266" s="23">
        <v>3.4000000000000002E-2</v>
      </c>
      <c r="I266" s="24" t="e">
        <f>IF(B266="I",IF(F266="MO",IF(C266="LABOR",ROUND(VLOOKUP(D266,#REF!,4,FALSE)/(1+#REF!),2),IF(C266="SINAPI",ROUND(VLOOKUP(D266,#REF!,5,FALSE)/(1+#REF!),2),"outro")),IF(C266="LABOR",VLOOKUP(D266,#REF!,4,FALSE),IF(C266="SINAPI",VLOOKUP(D266,#REF!,5,FALSE),IF(C266="COTAÇÃO",VLOOKUP(D266,#REF!,14,FALSE))))),IF(C266="SINAPI",IF(F266="MO",ROUND(VLOOKUP(D266,#REF!,4,FALSE)/(1+#REF!),2),VLOOKUP(D266,#REF!,4,FALSE)),"outro"))</f>
        <v>#REF!</v>
      </c>
      <c r="J266" s="24" t="e">
        <f t="shared" si="8"/>
        <v>#REF!</v>
      </c>
    </row>
    <row r="267" spans="1:10">
      <c r="A267" s="320"/>
      <c r="B267" s="13" t="s">
        <v>386</v>
      </c>
      <c r="C267" s="328" t="s">
        <v>73</v>
      </c>
      <c r="D267" s="22">
        <v>45519</v>
      </c>
      <c r="E267" s="21" t="e">
        <f>IF(B267="I",IF(C267="LABOR",VLOOKUP(D267,#REF!,2,FALSE),IF(C267="SINAPI",VLOOKUP(D267,#REF!,2,FALSE),IF(C267="COTAÇÃO",VLOOKUP(D267,#REF!,2,FALSE)))),IF(C267="LABOR",VLOOKUP(D267,#REF!,5,FALSE),IF(C267="SINAPI",VLOOKUP(D267,#REF!,2,FALSE),"outro")))</f>
        <v>#REF!</v>
      </c>
      <c r="F267" s="328" t="s">
        <v>12</v>
      </c>
      <c r="G267" s="22" t="e">
        <f>IF(B267="I",IF(C267="LABOR",VLOOKUP(D267,#REF!,3,FALSE),IF(C267="SINAPI",VLOOKUP(D267,#REF!,3,FALSE),IF(C267="COTAÇÃO",VLOOKUP(D267,#REF!,3,FALSE)))),IF(C267="LABOR",VLOOKUP(D267,#REF!,6,FALSE),IF(C267="SINAPI",VLOOKUP(D267,#REF!,3,FALSE),"outro")))</f>
        <v>#REF!</v>
      </c>
      <c r="H267" s="23">
        <v>0.69</v>
      </c>
      <c r="I267" s="24" t="e">
        <f>IF(B267="I",IF(F267="MO",IF(C267="LABOR",ROUND(VLOOKUP(D267,#REF!,4,FALSE)/(1+#REF!),2),IF(C267="SINAPI",ROUND(VLOOKUP(D267,#REF!,5,FALSE)/(1+#REF!),2),"outro")),IF(C267="LABOR",VLOOKUP(D267,#REF!,4,FALSE),IF(C267="SINAPI",VLOOKUP(D267,#REF!,5,FALSE),IF(C267="COTAÇÃO",VLOOKUP(D267,#REF!,14,FALSE))))),IF(C267="SINAPI",IF(F267="MO",ROUND(VLOOKUP(D267,#REF!,4,FALSE)/(1+#REF!),2),VLOOKUP(D267,#REF!,4,FALSE)),"outro"))</f>
        <v>#REF!</v>
      </c>
      <c r="J267" s="24" t="e">
        <f t="shared" si="8"/>
        <v>#REF!</v>
      </c>
    </row>
    <row r="268" spans="1:10">
      <c r="A268" s="320"/>
      <c r="B268" s="13" t="s">
        <v>386</v>
      </c>
      <c r="C268" s="328" t="s">
        <v>382</v>
      </c>
      <c r="D268" s="22">
        <v>7549</v>
      </c>
      <c r="E268" s="14" t="e">
        <f>IF(B268="I",IF(C268="LABOR",VLOOKUP(D268,#REF!,2,FALSE),IF(C268="SINAPI",VLOOKUP(D268,#REF!,2,FALSE),IF(C268="COTAÇÃO",VLOOKUP(D268,#REF!,2,FALSE)))),IF(C268="LABOR",VLOOKUP(D268,#REF!,5,FALSE),IF(C268="SINAPI",VLOOKUP(D268,#REF!,2,FALSE),"outro")))</f>
        <v>#REF!</v>
      </c>
      <c r="F268" s="328" t="s">
        <v>12</v>
      </c>
      <c r="G268" s="22" t="e">
        <f>IF(B268="I",IF(C268="LABOR",VLOOKUP(D268,#REF!,3,FALSE),IF(C268="SINAPI",VLOOKUP(D268,#REF!,3,FALSE),IF(C268="COTAÇÃO",VLOOKUP(D268,#REF!,3,FALSE)))),IF(C268="LABOR",VLOOKUP(D268,#REF!,6,FALSE),IF(C268="SINAPI",VLOOKUP(D268,#REF!,3,FALSE),"outro")))</f>
        <v>#REF!</v>
      </c>
      <c r="H268" s="23">
        <v>0.10299999999999999</v>
      </c>
      <c r="I268" s="24" t="e">
        <f>IF(B268="I",IF(F268="MO",IF(C268="LABOR",ROUND(VLOOKUP(D268,#REF!,4,FALSE)/(1+#REF!),2),IF(C268="SINAPI",ROUND(VLOOKUP(D268,#REF!,5,FALSE)/(1+#REF!),2),"outro")),IF(C268="LABOR",VLOOKUP(D268,#REF!,4,FALSE),IF(C268="SINAPI",VLOOKUP(D268,#REF!,5,FALSE),IF(C268="COTAÇÃO",VLOOKUP(D268,#REF!,14,FALSE))))),IF(C268="SINAPI",IF(F268="MO",ROUND(VLOOKUP(D268,#REF!,4,FALSE)/(1+#REF!),2),VLOOKUP(D268,#REF!,4,FALSE)),"outro"))</f>
        <v>#REF!</v>
      </c>
      <c r="J268" s="24" t="e">
        <f t="shared" si="8"/>
        <v>#REF!</v>
      </c>
    </row>
    <row r="269" spans="1:10">
      <c r="A269" s="320"/>
      <c r="B269" s="13" t="s">
        <v>386</v>
      </c>
      <c r="C269" s="328" t="s">
        <v>382</v>
      </c>
      <c r="D269" s="22">
        <v>3764</v>
      </c>
      <c r="E269" s="21" t="e">
        <f>IF(B269="I",IF(C269="LABOR",VLOOKUP(D269,#REF!,2,FALSE),IF(C269="SINAPI",VLOOKUP(D269,#REF!,2,FALSE),IF(C269="COTAÇÃO",VLOOKUP(D269,#REF!,2,FALSE)))),IF(C269="LABOR",VLOOKUP(D269,#REF!,5,FALSE),IF(C269="SINAPI",VLOOKUP(D269,#REF!,2,FALSE),"outro")))</f>
        <v>#REF!</v>
      </c>
      <c r="F269" s="328" t="s">
        <v>12</v>
      </c>
      <c r="G269" s="22" t="e">
        <f>IF(B269="I",IF(C269="LABOR",VLOOKUP(D269,#REF!,3,FALSE),IF(C269="SINAPI",VLOOKUP(D269,#REF!,3,FALSE),IF(C269="COTAÇÃO",VLOOKUP(D269,#REF!,3,FALSE)))),IF(C269="LABOR",VLOOKUP(D269,#REF!,6,FALSE),IF(C269="SINAPI",VLOOKUP(D269,#REF!,3,FALSE),"outro")))</f>
        <v>#REF!</v>
      </c>
      <c r="H269" s="23">
        <v>0.1</v>
      </c>
      <c r="I269" s="24" t="e">
        <f>IF(B269="I",IF(F269="MO",IF(C269="LABOR",ROUND(VLOOKUP(D269,#REF!,4,FALSE)/(1+#REF!),2),IF(C269="SINAPI",ROUND(VLOOKUP(D269,#REF!,5,FALSE)/(1+#REF!),2),"outro")),IF(C269="LABOR",VLOOKUP(D269,#REF!,4,FALSE),IF(C269="SINAPI",VLOOKUP(D269,#REF!,5,FALSE),IF(C269="COTAÇÃO",VLOOKUP(D269,#REF!,14,FALSE))))),IF(C269="SINAPI",IF(F269="MO",ROUND(VLOOKUP(D269,#REF!,4,FALSE)/(1+#REF!),2),VLOOKUP(D269,#REF!,4,FALSE)),"outro"))</f>
        <v>#REF!</v>
      </c>
      <c r="J269" s="24" t="e">
        <f t="shared" si="8"/>
        <v>#REF!</v>
      </c>
    </row>
    <row r="270" spans="1:10">
      <c r="A270" s="320"/>
      <c r="B270" s="13" t="s">
        <v>386</v>
      </c>
      <c r="C270" s="328" t="s">
        <v>382</v>
      </c>
      <c r="D270" s="22">
        <v>2535</v>
      </c>
      <c r="E270" s="21" t="e">
        <f>IF(B270="I",IF(C270="LABOR",VLOOKUP(D270,#REF!,2,FALSE),IF(C270="SINAPI",VLOOKUP(D270,#REF!,2,FALSE),IF(C270="COTAÇÃO",VLOOKUP(D270,#REF!,2,FALSE)))),IF(C270="LABOR",VLOOKUP(D270,#REF!,5,FALSE),IF(C270="SINAPI",VLOOKUP(D270,#REF!,2,FALSE),"outro")))</f>
        <v>#REF!</v>
      </c>
      <c r="F270" s="328" t="s">
        <v>12</v>
      </c>
      <c r="G270" s="22" t="e">
        <f>IF(B270="I",IF(C270="LABOR",VLOOKUP(D270,#REF!,3,FALSE),IF(C270="SINAPI",VLOOKUP(D270,#REF!,3,FALSE),IF(C270="COTAÇÃO",VLOOKUP(D270,#REF!,3,FALSE)))),IF(C270="LABOR",VLOOKUP(D270,#REF!,6,FALSE),IF(C270="SINAPI",VLOOKUP(D270,#REF!,3,FALSE),"outro")))</f>
        <v>#REF!</v>
      </c>
      <c r="H270" s="23">
        <v>0.13</v>
      </c>
      <c r="I270" s="24" t="e">
        <f>IF(B270="I",IF(F270="MO",IF(C270="LABOR",ROUND(VLOOKUP(D270,#REF!,4,FALSE)/(1+#REF!),2),IF(C270="SINAPI",ROUND(VLOOKUP(D270,#REF!,5,FALSE)/(1+#REF!),2),"outro")),IF(C270="LABOR",VLOOKUP(D270,#REF!,4,FALSE),IF(C270="SINAPI",VLOOKUP(D270,#REF!,5,FALSE),IF(C270="COTAÇÃO",VLOOKUP(D270,#REF!,14,FALSE))))),IF(C270="SINAPI",IF(F270="MO",ROUND(VLOOKUP(D270,#REF!,4,FALSE)/(1+#REF!),2),VLOOKUP(D270,#REF!,4,FALSE)),"outro"))</f>
        <v>#REF!</v>
      </c>
      <c r="J270" s="24" t="e">
        <f t="shared" si="8"/>
        <v>#REF!</v>
      </c>
    </row>
    <row r="271" spans="1:10">
      <c r="A271" s="320"/>
      <c r="B271" s="13" t="s">
        <v>386</v>
      </c>
      <c r="C271" s="328" t="s">
        <v>73</v>
      </c>
      <c r="D271" s="22">
        <v>48516</v>
      </c>
      <c r="E271" s="21" t="e">
        <f>IF(B271="I",IF(C271="LABOR",VLOOKUP(D271,#REF!,2,FALSE),IF(C271="SINAPI",VLOOKUP(D271,#REF!,2,FALSE),IF(C271="COTAÇÃO",VLOOKUP(D271,#REF!,2,FALSE)))),IF(C271="LABOR",VLOOKUP(D271,#REF!,5,FALSE),IF(C271="SINAPI",VLOOKUP(D271,#REF!,2,FALSE),"outro")))</f>
        <v>#REF!</v>
      </c>
      <c r="F271" s="328" t="s">
        <v>12</v>
      </c>
      <c r="G271" s="22" t="e">
        <f>IF(B271="I",IF(C271="LABOR",VLOOKUP(D271,#REF!,3,FALSE),IF(C271="SINAPI",VLOOKUP(D271,#REF!,3,FALSE),IF(C271="COTAÇÃO",VLOOKUP(D271,#REF!,3,FALSE)))),IF(C271="LABOR",VLOOKUP(D271,#REF!,6,FALSE),IF(C271="SINAPI",VLOOKUP(D271,#REF!,3,FALSE),"outro")))</f>
        <v>#REF!</v>
      </c>
      <c r="H271" s="23">
        <v>0.13</v>
      </c>
      <c r="I271" s="24" t="e">
        <f>IF(B271="I",IF(F271="MO",IF(C271="LABOR",ROUND(VLOOKUP(D271,#REF!,4,FALSE)/(1+#REF!),2),IF(C271="SINAPI",ROUND(VLOOKUP(D271,#REF!,5,FALSE)/(1+#REF!),2),"outro")),IF(C271="LABOR",VLOOKUP(D271,#REF!,4,FALSE),IF(C271="SINAPI",VLOOKUP(D271,#REF!,5,FALSE),IF(C271="COTAÇÃO",VLOOKUP(D271,#REF!,14,FALSE))))),IF(C271="SINAPI",IF(F271="MO",ROUND(VLOOKUP(D271,#REF!,4,FALSE)/(1+#REF!),2),VLOOKUP(D271,#REF!,4,FALSE)),"outro"))</f>
        <v>#REF!</v>
      </c>
      <c r="J271" s="24" t="e">
        <f t="shared" si="8"/>
        <v>#REF!</v>
      </c>
    </row>
    <row r="272" spans="1:10">
      <c r="A272" s="320"/>
      <c r="B272" s="13" t="s">
        <v>386</v>
      </c>
      <c r="C272" s="328" t="s">
        <v>73</v>
      </c>
      <c r="D272" s="22">
        <v>48534</v>
      </c>
      <c r="E272" s="14" t="e">
        <f>IF(B272="I",IF(C272="LABOR",VLOOKUP(D272,#REF!,2,FALSE),IF(C272="SINAPI",VLOOKUP(D272,#REF!,2,FALSE),IF(C272="COTAÇÃO",VLOOKUP(D272,#REF!,2,FALSE)))),IF(C272="LABOR",VLOOKUP(D272,#REF!,5,FALSE),IF(C272="SINAPI",VLOOKUP(D272,#REF!,2,FALSE),"outro")))</f>
        <v>#REF!</v>
      </c>
      <c r="F272" s="328" t="s">
        <v>12</v>
      </c>
      <c r="G272" s="22" t="e">
        <f>IF(B272="I",IF(C272="LABOR",VLOOKUP(D272,#REF!,3,FALSE),IF(C272="SINAPI",VLOOKUP(D272,#REF!,3,FALSE),IF(C272="COTAÇÃO",VLOOKUP(D272,#REF!,3,FALSE)))),IF(C272="LABOR",VLOOKUP(D272,#REF!,6,FALSE),IF(C272="SINAPI",VLOOKUP(D272,#REF!,3,FALSE),"outro")))</f>
        <v>#REF!</v>
      </c>
      <c r="H272" s="23">
        <v>0.21</v>
      </c>
      <c r="I272" s="24" t="e">
        <f>IF(B272="I",IF(F272="MO",IF(C272="LABOR",ROUND(VLOOKUP(D272,#REF!,4,FALSE)/(1+#REF!),2),IF(C272="SINAPI",ROUND(VLOOKUP(D272,#REF!,5,FALSE)/(1+#REF!),2),"outro")),IF(C272="LABOR",VLOOKUP(D272,#REF!,4,FALSE),IF(C272="SINAPI",VLOOKUP(D272,#REF!,5,FALSE),IF(C272="COTAÇÃO",VLOOKUP(D272,#REF!,14,FALSE))))),IF(C272="SINAPI",IF(F272="MO",ROUND(VLOOKUP(D272,#REF!,4,FALSE)/(1+#REF!),2),VLOOKUP(D272,#REF!,4,FALSE)),"outro"))</f>
        <v>#REF!</v>
      </c>
      <c r="J272" s="24" t="e">
        <f t="shared" si="8"/>
        <v>#REF!</v>
      </c>
    </row>
    <row r="273" spans="1:10">
      <c r="A273" s="320"/>
      <c r="B273" s="13" t="s">
        <v>386</v>
      </c>
      <c r="C273" s="328" t="s">
        <v>73</v>
      </c>
      <c r="D273" s="22">
        <v>49505</v>
      </c>
      <c r="E273" s="21" t="e">
        <f>IF(B273="I",IF(C273="LABOR",VLOOKUP(D273,#REF!,2,FALSE),IF(C273="SINAPI",VLOOKUP(D273,#REF!,2,FALSE),IF(C273="COTAÇÃO",VLOOKUP(D273,#REF!,2,FALSE)))),IF(C273="LABOR",VLOOKUP(D273,#REF!,5,FALSE),IF(C273="SINAPI",VLOOKUP(D273,#REF!,2,FALSE),"outro")))</f>
        <v>#REF!</v>
      </c>
      <c r="F273" s="328" t="s">
        <v>12</v>
      </c>
      <c r="G273" s="22" t="e">
        <f>IF(B273="I",IF(C273="LABOR",VLOOKUP(D273,#REF!,3,FALSE),IF(C273="SINAPI",VLOOKUP(D273,#REF!,3,FALSE),IF(C273="COTAÇÃO",VLOOKUP(D273,#REF!,3,FALSE)))),IF(C273="LABOR",VLOOKUP(D273,#REF!,6,FALSE),IF(C273="SINAPI",VLOOKUP(D273,#REF!,3,FALSE),"outro")))</f>
        <v>#REF!</v>
      </c>
      <c r="H273" s="23">
        <v>0.1</v>
      </c>
      <c r="I273" s="24" t="e">
        <f>IF(B273="I",IF(F273="MO",IF(C273="LABOR",ROUND(VLOOKUP(D273,#REF!,4,FALSE)/(1+#REF!),2),IF(C273="SINAPI",ROUND(VLOOKUP(D273,#REF!,5,FALSE)/(1+#REF!),2),"outro")),IF(C273="LABOR",VLOOKUP(D273,#REF!,4,FALSE),IF(C273="SINAPI",VLOOKUP(D273,#REF!,5,FALSE),IF(C273="COTAÇÃO",VLOOKUP(D273,#REF!,14,FALSE))))),IF(C273="SINAPI",IF(F273="MO",ROUND(VLOOKUP(D273,#REF!,4,FALSE)/(1+#REF!),2),VLOOKUP(D273,#REF!,4,FALSE)),"outro"))</f>
        <v>#REF!</v>
      </c>
      <c r="J273" s="24" t="e">
        <f t="shared" si="8"/>
        <v>#REF!</v>
      </c>
    </row>
    <row r="274" spans="1:10">
      <c r="A274" s="320"/>
      <c r="B274" s="13" t="s">
        <v>386</v>
      </c>
      <c r="C274" s="328" t="s">
        <v>382</v>
      </c>
      <c r="D274" s="22">
        <v>3529</v>
      </c>
      <c r="E274" s="21" t="e">
        <f>IF(B274="I",IF(C274="LABOR",VLOOKUP(D274,#REF!,2,FALSE),IF(C274="SINAPI",VLOOKUP(D274,#REF!,2,FALSE),IF(C274="COTAÇÃO",VLOOKUP(D274,#REF!,2,FALSE)))),IF(C274="LABOR",VLOOKUP(D274,#REF!,5,FALSE),IF(C274="SINAPI",VLOOKUP(D274,#REF!,2,FALSE),"outro")))</f>
        <v>#REF!</v>
      </c>
      <c r="F274" s="328" t="s">
        <v>12</v>
      </c>
      <c r="G274" s="22" t="e">
        <f>IF(B274="I",IF(C274="LABOR",VLOOKUP(D274,#REF!,3,FALSE),IF(C274="SINAPI",VLOOKUP(D274,#REF!,3,FALSE),IF(C274="COTAÇÃO",VLOOKUP(D274,#REF!,3,FALSE)))),IF(C274="LABOR",VLOOKUP(D274,#REF!,6,FALSE),IF(C274="SINAPI",VLOOKUP(D274,#REF!,3,FALSE),"outro")))</f>
        <v>#REF!</v>
      </c>
      <c r="H274" s="23">
        <v>3.4000000000000002E-2</v>
      </c>
      <c r="I274" s="24" t="e">
        <f>IF(B274="I",IF(F274="MO",IF(C274="LABOR",ROUND(VLOOKUP(D274,#REF!,4,FALSE)/(1+#REF!),2),IF(C274="SINAPI",ROUND(VLOOKUP(D274,#REF!,5,FALSE)/(1+#REF!),2),"outro")),IF(C274="LABOR",VLOOKUP(D274,#REF!,4,FALSE),IF(C274="SINAPI",VLOOKUP(D274,#REF!,5,FALSE),IF(C274="COTAÇÃO",VLOOKUP(D274,#REF!,14,FALSE))))),IF(C274="SINAPI",IF(F274="MO",ROUND(VLOOKUP(D274,#REF!,4,FALSE)/(1+#REF!),2),VLOOKUP(D274,#REF!,4,FALSE)),"outro"))</f>
        <v>#REF!</v>
      </c>
      <c r="J274" s="24" t="e">
        <f t="shared" si="8"/>
        <v>#REF!</v>
      </c>
    </row>
    <row r="275" spans="1:10">
      <c r="A275" s="320"/>
      <c r="B275" s="13" t="s">
        <v>386</v>
      </c>
      <c r="C275" s="328" t="s">
        <v>382</v>
      </c>
      <c r="D275" s="22">
        <v>7139</v>
      </c>
      <c r="E275" s="21" t="e">
        <f>IF(B275="I",IF(C275="LABOR",VLOOKUP(D275,#REF!,2,FALSE),IF(C275="SINAPI",VLOOKUP(D275,#REF!,2,FALSE),IF(C275="COTAÇÃO",VLOOKUP(D275,#REF!,2,FALSE)))),IF(C275="LABOR",VLOOKUP(D275,#REF!,5,FALSE),IF(C275="SINAPI",VLOOKUP(D275,#REF!,2,FALSE),"outro")))</f>
        <v>#REF!</v>
      </c>
      <c r="F275" s="328" t="s">
        <v>12</v>
      </c>
      <c r="G275" s="22" t="e">
        <f>IF(B275="I",IF(C275="LABOR",VLOOKUP(D275,#REF!,3,FALSE),IF(C275="SINAPI",VLOOKUP(D275,#REF!,3,FALSE),IF(C275="COTAÇÃO",VLOOKUP(D275,#REF!,3,FALSE)))),IF(C275="LABOR",VLOOKUP(D275,#REF!,6,FALSE),IF(C275="SINAPI",VLOOKUP(D275,#REF!,3,FALSE),"outro")))</f>
        <v>#REF!</v>
      </c>
      <c r="H275" s="23">
        <v>3.4000000000000002E-2</v>
      </c>
      <c r="I275" s="24" t="e">
        <f>IF(B275="I",IF(F275="MO",IF(C275="LABOR",ROUND(VLOOKUP(D275,#REF!,4,FALSE)/(1+#REF!),2),IF(C275="SINAPI",ROUND(VLOOKUP(D275,#REF!,5,FALSE)/(1+#REF!),2),"outro")),IF(C275="LABOR",VLOOKUP(D275,#REF!,4,FALSE),IF(C275="SINAPI",VLOOKUP(D275,#REF!,5,FALSE),IF(C275="COTAÇÃO",VLOOKUP(D275,#REF!,14,FALSE))))),IF(C275="SINAPI",IF(F275="MO",ROUND(VLOOKUP(D275,#REF!,4,FALSE)/(1+#REF!),2),VLOOKUP(D275,#REF!,4,FALSE)),"outro"))</f>
        <v>#REF!</v>
      </c>
      <c r="J275" s="24" t="e">
        <f t="shared" si="8"/>
        <v>#REF!</v>
      </c>
    </row>
    <row r="276" spans="1:10">
      <c r="A276" s="320"/>
      <c r="B276" s="13" t="s">
        <v>386</v>
      </c>
      <c r="C276" s="328" t="s">
        <v>382</v>
      </c>
      <c r="D276" s="22">
        <v>9835</v>
      </c>
      <c r="E276" s="21" t="e">
        <f>IF(B276="I",IF(C276="LABOR",VLOOKUP(D276,#REF!,2,FALSE),IF(C276="SINAPI",VLOOKUP(D276,#REF!,2,FALSE),IF(C276="COTAÇÃO",VLOOKUP(D276,#REF!,2,FALSE)))),IF(C276="LABOR",VLOOKUP(D276,#REF!,5,FALSE),IF(C276="SINAPI",VLOOKUP(D276,#REF!,2,FALSE),"outro")))</f>
        <v>#REF!</v>
      </c>
      <c r="F276" s="328" t="s">
        <v>12</v>
      </c>
      <c r="G276" s="22" t="e">
        <f>IF(B276="I",IF(C276="LABOR",VLOOKUP(D276,#REF!,3,FALSE),IF(C276="SINAPI",VLOOKUP(D276,#REF!,3,FALSE),IF(C276="COTAÇÃO",VLOOKUP(D276,#REF!,3,FALSE)))),IF(C276="LABOR",VLOOKUP(D276,#REF!,6,FALSE),IF(C276="SINAPI",VLOOKUP(D276,#REF!,3,FALSE),"outro")))</f>
        <v>#REF!</v>
      </c>
      <c r="H276" s="23">
        <v>0.46460000000000001</v>
      </c>
      <c r="I276" s="24" t="e">
        <f>IF(B276="I",IF(F276="MO",IF(C276="LABOR",ROUND(VLOOKUP(D276,#REF!,4,FALSE)/(1+#REF!),2),IF(C276="SINAPI",ROUND(VLOOKUP(D276,#REF!,5,FALSE)/(1+#REF!),2),"outro")),IF(C276="LABOR",VLOOKUP(D276,#REF!,4,FALSE),IF(C276="SINAPI",VLOOKUP(D276,#REF!,5,FALSE),IF(C276="COTAÇÃO",VLOOKUP(D276,#REF!,14,FALSE))))),IF(C276="SINAPI",IF(F276="MO",ROUND(VLOOKUP(D276,#REF!,4,FALSE)/(1+#REF!),2),VLOOKUP(D276,#REF!,4,FALSE)),"outro"))</f>
        <v>#REF!</v>
      </c>
      <c r="J276" s="24" t="e">
        <f t="shared" si="8"/>
        <v>#REF!</v>
      </c>
    </row>
    <row r="277" spans="1:10">
      <c r="A277" s="320"/>
      <c r="B277" s="13" t="s">
        <v>386</v>
      </c>
      <c r="C277" s="328" t="s">
        <v>382</v>
      </c>
      <c r="D277" s="22">
        <v>3517</v>
      </c>
      <c r="E277" s="21" t="e">
        <f>IF(B277="I",IF(C277="LABOR",VLOOKUP(D277,#REF!,2,FALSE),IF(C277="SINAPI",VLOOKUP(D277,#REF!,2,FALSE),IF(C277="COTAÇÃO",VLOOKUP(D277,#REF!,2,FALSE)))),IF(C277="LABOR",VLOOKUP(D277,#REF!,5,FALSE),IF(C277="SINAPI",VLOOKUP(D277,#REF!,2,FALSE),"outro")))</f>
        <v>#REF!</v>
      </c>
      <c r="F277" s="328" t="s">
        <v>12</v>
      </c>
      <c r="G277" s="22" t="e">
        <f>IF(B277="I",IF(C277="LABOR",VLOOKUP(D277,#REF!,3,FALSE),IF(C277="SINAPI",VLOOKUP(D277,#REF!,3,FALSE),IF(C277="COTAÇÃO",VLOOKUP(D277,#REF!,3,FALSE)))),IF(C277="LABOR",VLOOKUP(D277,#REF!,6,FALSE),IF(C277="SINAPI",VLOOKUP(D277,#REF!,3,FALSE),"outro")))</f>
        <v>#REF!</v>
      </c>
      <c r="H277" s="23">
        <v>0.14000000000000001</v>
      </c>
      <c r="I277" s="24" t="e">
        <f>IF(B277="I",IF(F277="MO",IF(C277="LABOR",ROUND(VLOOKUP(D277,#REF!,4,FALSE)/(1+#REF!),2),IF(C277="SINAPI",ROUND(VLOOKUP(D277,#REF!,5,FALSE)/(1+#REF!),2),"outro")),IF(C277="LABOR",VLOOKUP(D277,#REF!,4,FALSE),IF(C277="SINAPI",VLOOKUP(D277,#REF!,5,FALSE),IF(C277="COTAÇÃO",VLOOKUP(D277,#REF!,14,FALSE))))),IF(C277="SINAPI",IF(F277="MO",ROUND(VLOOKUP(D277,#REF!,4,FALSE)/(1+#REF!),2),VLOOKUP(D277,#REF!,4,FALSE)),"outro"))</f>
        <v>#REF!</v>
      </c>
      <c r="J277" s="24" t="e">
        <f t="shared" si="8"/>
        <v>#REF!</v>
      </c>
    </row>
    <row r="278" spans="1:10">
      <c r="A278" s="320"/>
      <c r="B278" s="13" t="s">
        <v>386</v>
      </c>
      <c r="C278" s="328" t="s">
        <v>73</v>
      </c>
      <c r="D278" s="22">
        <v>64006</v>
      </c>
      <c r="E278" s="21" t="e">
        <f>IF(B278="I",IF(C278="LABOR",VLOOKUP(D278,#REF!,2,FALSE),IF(C278="SINAPI",VLOOKUP(D278,#REF!,2,FALSE),IF(C278="COTAÇÃO",VLOOKUP(D278,#REF!,2,FALSE)))),IF(C278="LABOR",VLOOKUP(D278,#REF!,5,FALSE),IF(C278="SINAPI",VLOOKUP(D278,#REF!,2,FALSE),"outro")))</f>
        <v>#REF!</v>
      </c>
      <c r="F278" s="328" t="s">
        <v>12</v>
      </c>
      <c r="G278" s="22" t="e">
        <f>IF(B278="I",IF(C278="LABOR",VLOOKUP(D278,#REF!,3,FALSE),IF(C278="SINAPI",VLOOKUP(D278,#REF!,3,FALSE),IF(C278="COTAÇÃO",VLOOKUP(D278,#REF!,3,FALSE)))),IF(C278="LABOR",VLOOKUP(D278,#REF!,6,FALSE),IF(C278="SINAPI",VLOOKUP(D278,#REF!,3,FALSE),"outro")))</f>
        <v>#REF!</v>
      </c>
      <c r="H278" s="23">
        <v>3.4000000000000002E-2</v>
      </c>
      <c r="I278" s="24" t="e">
        <f>IF(B278="I",IF(F278="MO",IF(C278="LABOR",ROUND(VLOOKUP(D278,#REF!,4,FALSE)/(1+#REF!),2),IF(C278="SINAPI",ROUND(VLOOKUP(D278,#REF!,5,FALSE)/(1+#REF!),2),"outro")),IF(C278="LABOR",VLOOKUP(D278,#REF!,4,FALSE),IF(C278="SINAPI",VLOOKUP(D278,#REF!,5,FALSE),IF(C278="COTAÇÃO",VLOOKUP(D278,#REF!,14,FALSE))))),IF(C278="SINAPI",IF(F278="MO",ROUND(VLOOKUP(D278,#REF!,4,FALSE)/(1+#REF!),2),VLOOKUP(D278,#REF!,4,FALSE)),"outro"))</f>
        <v>#REF!</v>
      </c>
      <c r="J278" s="24" t="e">
        <f t="shared" si="8"/>
        <v>#REF!</v>
      </c>
    </row>
    <row r="279" spans="1:10">
      <c r="A279" s="320"/>
      <c r="B279" s="13" t="s">
        <v>386</v>
      </c>
      <c r="C279" s="328" t="s">
        <v>73</v>
      </c>
      <c r="D279" s="22">
        <v>64507</v>
      </c>
      <c r="E279" s="21" t="e">
        <f>IF(B279="I",IF(C279="LABOR",VLOOKUP(D279,#REF!,2,FALSE),IF(C279="SINAPI",VLOOKUP(D279,#REF!,2,FALSE),IF(C279="COTAÇÃO",VLOOKUP(D279,#REF!,2,FALSE)))),IF(C279="LABOR",VLOOKUP(D279,#REF!,5,FALSE),IF(C279="SINAPI",VLOOKUP(D279,#REF!,2,FALSE),"outro")))</f>
        <v>#REF!</v>
      </c>
      <c r="F279" s="328" t="s">
        <v>12</v>
      </c>
      <c r="G279" s="22" t="e">
        <f>IF(B279="I",IF(C279="LABOR",VLOOKUP(D279,#REF!,3,FALSE),IF(C279="SINAPI",VLOOKUP(D279,#REF!,3,FALSE),IF(C279="COTAÇÃO",VLOOKUP(D279,#REF!,3,FALSE)))),IF(C279="LABOR",VLOOKUP(D279,#REF!,6,FALSE),IF(C279="SINAPI",VLOOKUP(D279,#REF!,3,FALSE),"outro")))</f>
        <v>#REF!</v>
      </c>
      <c r="H279" s="23">
        <v>3.4000000000000002E-2</v>
      </c>
      <c r="I279" s="24" t="e">
        <f>IF(B279="I",IF(F279="MO",IF(C279="LABOR",ROUND(VLOOKUP(D279,#REF!,4,FALSE)/(1+#REF!),2),IF(C279="SINAPI",ROUND(VLOOKUP(D279,#REF!,5,FALSE)/(1+#REF!),2),"outro")),IF(C279="LABOR",VLOOKUP(D279,#REF!,4,FALSE),IF(C279="SINAPI",VLOOKUP(D279,#REF!,5,FALSE),IF(C279="COTAÇÃO",VLOOKUP(D279,#REF!,14,FALSE))))),IF(C279="SINAPI",IF(F279="MO",ROUND(VLOOKUP(D279,#REF!,4,FALSE)/(1+#REF!),2),VLOOKUP(D279,#REF!,4,FALSE)),"outro"))</f>
        <v>#REF!</v>
      </c>
      <c r="J279" s="24" t="e">
        <f t="shared" si="8"/>
        <v>#REF!</v>
      </c>
    </row>
    <row r="280" spans="1:10">
      <c r="A280" s="320"/>
      <c r="B280" s="13" t="s">
        <v>386</v>
      </c>
      <c r="C280" s="328" t="s">
        <v>73</v>
      </c>
      <c r="D280" s="22">
        <v>65598</v>
      </c>
      <c r="E280" s="21" t="e">
        <f>IF(B280="I",IF(C280="LABOR",VLOOKUP(D280,#REF!,2,FALSE),IF(C280="SINAPI",VLOOKUP(D280,#REF!,2,FALSE),IF(C280="COTAÇÃO",VLOOKUP(D280,#REF!,2,FALSE)))),IF(C280="LABOR",VLOOKUP(D280,#REF!,5,FALSE),IF(C280="SINAPI",VLOOKUP(D280,#REF!,2,FALSE),"outro")))</f>
        <v>#REF!</v>
      </c>
      <c r="F280" s="328" t="s">
        <v>12</v>
      </c>
      <c r="G280" s="22" t="e">
        <f>IF(B280="I",IF(C280="LABOR",VLOOKUP(D280,#REF!,3,FALSE),IF(C280="SINAPI",VLOOKUP(D280,#REF!,3,FALSE),IF(C280="COTAÇÃO",VLOOKUP(D280,#REF!,3,FALSE)))),IF(C280="LABOR",VLOOKUP(D280,#REF!,6,FALSE),IF(C280="SINAPI",VLOOKUP(D280,#REF!,3,FALSE),"outro")))</f>
        <v>#REF!</v>
      </c>
      <c r="H280" s="23">
        <v>3.4000000000000002E-2</v>
      </c>
      <c r="I280" s="24" t="e">
        <f>IF(B280="I",IF(F280="MO",IF(C280="LABOR",ROUND(VLOOKUP(D280,#REF!,4,FALSE)/(1+#REF!),2),IF(C280="SINAPI",ROUND(VLOOKUP(D280,#REF!,5,FALSE)/(1+#REF!),2),"outro")),IF(C280="LABOR",VLOOKUP(D280,#REF!,4,FALSE),IF(C280="SINAPI",VLOOKUP(D280,#REF!,5,FALSE),IF(C280="COTAÇÃO",VLOOKUP(D280,#REF!,14,FALSE))))),IF(C280="SINAPI",IF(F280="MO",ROUND(VLOOKUP(D280,#REF!,4,FALSE)/(1+#REF!),2),VLOOKUP(D280,#REF!,4,FALSE)),"outro"))</f>
        <v>#REF!</v>
      </c>
      <c r="J280" s="24" t="e">
        <f t="shared" si="8"/>
        <v>#REF!</v>
      </c>
    </row>
    <row r="281" spans="1:10">
      <c r="A281" s="320"/>
      <c r="B281" s="13" t="s">
        <v>386</v>
      </c>
      <c r="C281" s="328" t="s">
        <v>73</v>
      </c>
      <c r="D281" s="22">
        <v>67552</v>
      </c>
      <c r="E281" s="21" t="e">
        <f>IF(B281="I",IF(C281="LABOR",VLOOKUP(D281,#REF!,2,FALSE),IF(C281="SINAPI",VLOOKUP(D281,#REF!,2,FALSE),IF(C281="COTAÇÃO",VLOOKUP(D281,#REF!,2,FALSE)))),IF(C281="LABOR",VLOOKUP(D281,#REF!,5,FALSE),IF(C281="SINAPI",VLOOKUP(D281,#REF!,2,FALSE),"outro")))</f>
        <v>#REF!</v>
      </c>
      <c r="F281" s="328" t="s">
        <v>12</v>
      </c>
      <c r="G281" s="22" t="e">
        <f>IF(B281="I",IF(C281="LABOR",VLOOKUP(D281,#REF!,3,FALSE),IF(C281="SINAPI",VLOOKUP(D281,#REF!,3,FALSE),IF(C281="COTAÇÃO",VLOOKUP(D281,#REF!,3,FALSE)))),IF(C281="LABOR",VLOOKUP(D281,#REF!,6,FALSE),IF(C281="SINAPI",VLOOKUP(D281,#REF!,3,FALSE),"outro")))</f>
        <v>#REF!</v>
      </c>
      <c r="H281" s="23">
        <v>3.4000000000000002E-2</v>
      </c>
      <c r="I281" s="24" t="e">
        <f>IF(B281="I",IF(F281="MO",IF(C281="LABOR",ROUND(VLOOKUP(D281,#REF!,4,FALSE)/(1+#REF!),2),IF(C281="SINAPI",ROUND(VLOOKUP(D281,#REF!,5,FALSE)/(1+#REF!),2),"outro")),IF(C281="LABOR",VLOOKUP(D281,#REF!,4,FALSE),IF(C281="SINAPI",VLOOKUP(D281,#REF!,5,FALSE),IF(C281="COTAÇÃO",VLOOKUP(D281,#REF!,14,FALSE))))),IF(C281="SINAPI",IF(F281="MO",ROUND(VLOOKUP(D281,#REF!,4,FALSE)/(1+#REF!),2),VLOOKUP(D281,#REF!,4,FALSE)),"outro"))</f>
        <v>#REF!</v>
      </c>
      <c r="J281" s="24" t="e">
        <f t="shared" si="8"/>
        <v>#REF!</v>
      </c>
    </row>
    <row r="282" spans="1:10">
      <c r="A282" s="320"/>
      <c r="B282" s="13" t="s">
        <v>386</v>
      </c>
      <c r="C282" s="328" t="s">
        <v>73</v>
      </c>
      <c r="D282" s="22">
        <v>69505</v>
      </c>
      <c r="E282" s="21" t="e">
        <f>IF(B282="I",IF(C282="LABOR",VLOOKUP(D282,#REF!,2,FALSE),IF(C282="SINAPI",VLOOKUP(D282,#REF!,2,FALSE),IF(C282="COTAÇÃO",VLOOKUP(D282,#REF!,2,FALSE)))),IF(C282="LABOR",VLOOKUP(D282,#REF!,5,FALSE),IF(C282="SINAPI",VLOOKUP(D282,#REF!,2,FALSE),"outro")))</f>
        <v>#REF!</v>
      </c>
      <c r="F282" s="328" t="s">
        <v>12</v>
      </c>
      <c r="G282" s="22" t="e">
        <f>IF(B282="I",IF(C282="LABOR",VLOOKUP(D282,#REF!,3,FALSE),IF(C282="SINAPI",VLOOKUP(D282,#REF!,3,FALSE),IF(C282="COTAÇÃO",VLOOKUP(D282,#REF!,3,FALSE)))),IF(C282="LABOR",VLOOKUP(D282,#REF!,6,FALSE),IF(C282="SINAPI",VLOOKUP(D282,#REF!,3,FALSE),"outro")))</f>
        <v>#REF!</v>
      </c>
      <c r="H282" s="23">
        <v>0.34</v>
      </c>
      <c r="I282" s="24" t="e">
        <f>IF(B282="I",IF(F282="MO",IF(C282="LABOR",ROUND(VLOOKUP(D282,#REF!,4,FALSE)/(1+#REF!),2),IF(C282="SINAPI",ROUND(VLOOKUP(D282,#REF!,5,FALSE)/(1+#REF!),2),"outro")),IF(C282="LABOR",VLOOKUP(D282,#REF!,4,FALSE),IF(C282="SINAPI",VLOOKUP(D282,#REF!,5,FALSE),IF(C282="COTAÇÃO",VLOOKUP(D282,#REF!,14,FALSE))))),IF(C282="SINAPI",IF(F282="MO",ROUND(VLOOKUP(D282,#REF!,4,FALSE)/(1+#REF!),2),VLOOKUP(D282,#REF!,4,FALSE)),"outro"))</f>
        <v>#REF!</v>
      </c>
      <c r="J282" s="24" t="e">
        <f t="shared" si="8"/>
        <v>#REF!</v>
      </c>
    </row>
    <row r="283" spans="1:10">
      <c r="A283" s="320"/>
      <c r="B283" s="13" t="s">
        <v>386</v>
      </c>
      <c r="C283" s="328" t="s">
        <v>73</v>
      </c>
      <c r="D283" s="22">
        <v>69512</v>
      </c>
      <c r="E283" s="21" t="e">
        <f>IF(B283="I",IF(C283="LABOR",VLOOKUP(D283,#REF!,2,FALSE),IF(C283="SINAPI",VLOOKUP(D283,#REF!,2,FALSE),IF(C283="COTAÇÃO",VLOOKUP(D283,#REF!,2,FALSE)))),IF(C283="LABOR",VLOOKUP(D283,#REF!,5,FALSE),IF(C283="SINAPI",VLOOKUP(D283,#REF!,2,FALSE),"outro")))</f>
        <v>#REF!</v>
      </c>
      <c r="F283" s="328" t="s">
        <v>12</v>
      </c>
      <c r="G283" s="22" t="e">
        <f>IF(B283="I",IF(C283="LABOR",VLOOKUP(D283,#REF!,3,FALSE),IF(C283="SINAPI",VLOOKUP(D283,#REF!,3,FALSE),IF(C283="COTAÇÃO",VLOOKUP(D283,#REF!,3,FALSE)))),IF(C283="LABOR",VLOOKUP(D283,#REF!,6,FALSE),IF(C283="SINAPI",VLOOKUP(D283,#REF!,3,FALSE),"outro")))</f>
        <v>#REF!</v>
      </c>
      <c r="H283" s="23">
        <v>0.49640000000000001</v>
      </c>
      <c r="I283" s="24" t="e">
        <f>IF(B283="I",IF(F283="MO",IF(C283="LABOR",ROUND(VLOOKUP(D283,#REF!,4,FALSE)/(1+#REF!),2),IF(C283="SINAPI",ROUND(VLOOKUP(D283,#REF!,5,FALSE)/(1+#REF!),2),"outro")),IF(C283="LABOR",VLOOKUP(D283,#REF!,4,FALSE),IF(C283="SINAPI",VLOOKUP(D283,#REF!,5,FALSE),IF(C283="COTAÇÃO",VLOOKUP(D283,#REF!,14,FALSE))))),IF(C283="SINAPI",IF(F283="MO",ROUND(VLOOKUP(D283,#REF!,4,FALSE)/(1+#REF!),2),VLOOKUP(D283,#REF!,4,FALSE)),"outro"))</f>
        <v>#REF!</v>
      </c>
      <c r="J283" s="24" t="e">
        <f t="shared" si="8"/>
        <v>#REF!</v>
      </c>
    </row>
    <row r="284" spans="1:10">
      <c r="A284" s="320"/>
      <c r="B284" s="13" t="s">
        <v>386</v>
      </c>
      <c r="C284" s="328" t="s">
        <v>73</v>
      </c>
      <c r="D284" s="22">
        <v>69513</v>
      </c>
      <c r="E284" s="21" t="e">
        <f>IF(B284="I",IF(C284="LABOR",VLOOKUP(D284,#REF!,2,FALSE),IF(C284="SINAPI",VLOOKUP(D284,#REF!,2,FALSE),IF(C284="COTAÇÃO",VLOOKUP(D284,#REF!,2,FALSE)))),IF(C284="LABOR",VLOOKUP(D284,#REF!,5,FALSE),IF(C284="SINAPI",VLOOKUP(D284,#REF!,2,FALSE),"outro")))</f>
        <v>#REF!</v>
      </c>
      <c r="F284" s="328" t="s">
        <v>12</v>
      </c>
      <c r="G284" s="22" t="e">
        <f>IF(B284="I",IF(C284="LABOR",VLOOKUP(D284,#REF!,3,FALSE),IF(C284="SINAPI",VLOOKUP(D284,#REF!,3,FALSE),IF(C284="COTAÇÃO",VLOOKUP(D284,#REF!,3,FALSE)))),IF(C284="LABOR",VLOOKUP(D284,#REF!,6,FALSE),IF(C284="SINAPI",VLOOKUP(D284,#REF!,3,FALSE),"outro")))</f>
        <v>#REF!</v>
      </c>
      <c r="H284" s="23">
        <v>4.261E-3</v>
      </c>
      <c r="I284" s="24" t="e">
        <f>IF(B284="I",IF(F284="MO",IF(C284="LABOR",ROUND(VLOOKUP(D284,#REF!,4,FALSE)/(1+#REF!),2),IF(C284="SINAPI",ROUND(VLOOKUP(D284,#REF!,5,FALSE)/(1+#REF!),2),"outro")),IF(C284="LABOR",VLOOKUP(D284,#REF!,4,FALSE),IF(C284="SINAPI",VLOOKUP(D284,#REF!,5,FALSE),IF(C284="COTAÇÃO",VLOOKUP(D284,#REF!,14,FALSE))))),IF(C284="SINAPI",IF(F284="MO",ROUND(VLOOKUP(D284,#REF!,4,FALSE)/(1+#REF!),2),VLOOKUP(D284,#REF!,4,FALSE)),"outro"))</f>
        <v>#REF!</v>
      </c>
      <c r="J284" s="24" t="e">
        <f t="shared" si="8"/>
        <v>#REF!</v>
      </c>
    </row>
    <row r="285" spans="1:10">
      <c r="A285" s="320"/>
      <c r="B285" s="13" t="s">
        <v>386</v>
      </c>
      <c r="C285" s="328" t="s">
        <v>73</v>
      </c>
      <c r="D285" s="22">
        <v>69514</v>
      </c>
      <c r="E285" s="21" t="e">
        <f>IF(B285="I",IF(C285="LABOR",VLOOKUP(D285,#REF!,2,FALSE),IF(C285="SINAPI",VLOOKUP(D285,#REF!,2,FALSE),IF(C285="COTAÇÃO",VLOOKUP(D285,#REF!,2,FALSE)))),IF(C285="LABOR",VLOOKUP(D285,#REF!,5,FALSE),IF(C285="SINAPI",VLOOKUP(D285,#REF!,2,FALSE),"outro")))</f>
        <v>#REF!</v>
      </c>
      <c r="F285" s="328" t="s">
        <v>12</v>
      </c>
      <c r="G285" s="22" t="e">
        <f>IF(B285="I",IF(C285="LABOR",VLOOKUP(D285,#REF!,3,FALSE),IF(C285="SINAPI",VLOOKUP(D285,#REF!,3,FALSE),IF(C285="COTAÇÃO",VLOOKUP(D285,#REF!,3,FALSE)))),IF(C285="LABOR",VLOOKUP(D285,#REF!,6,FALSE),IF(C285="SINAPI",VLOOKUP(D285,#REF!,3,FALSE),"outro")))</f>
        <v>#REF!</v>
      </c>
      <c r="H285" s="23">
        <v>4.8780000000000004E-3</v>
      </c>
      <c r="I285" s="24" t="e">
        <f>IF(B285="I",IF(F285="MO",IF(C285="LABOR",ROUND(VLOOKUP(D285,#REF!,4,FALSE)/(1+#REF!),2),IF(C285="SINAPI",ROUND(VLOOKUP(D285,#REF!,5,FALSE)/(1+#REF!),2),"outro")),IF(C285="LABOR",VLOOKUP(D285,#REF!,4,FALSE),IF(C285="SINAPI",VLOOKUP(D285,#REF!,5,FALSE),IF(C285="COTAÇÃO",VLOOKUP(D285,#REF!,14,FALSE))))),IF(C285="SINAPI",IF(F285="MO",ROUND(VLOOKUP(D285,#REF!,4,FALSE)/(1+#REF!),2),VLOOKUP(D285,#REF!,4,FALSE)),"outro"))</f>
        <v>#REF!</v>
      </c>
      <c r="J285" s="24" t="e">
        <f t="shared" si="8"/>
        <v>#REF!</v>
      </c>
    </row>
    <row r="286" spans="1:10">
      <c r="A286" s="320"/>
      <c r="B286" s="13" t="s">
        <v>386</v>
      </c>
      <c r="C286" s="328" t="s">
        <v>73</v>
      </c>
      <c r="D286" s="22">
        <v>80125</v>
      </c>
      <c r="E286" s="21" t="e">
        <f>IF(B286="I",IF(C286="LABOR",VLOOKUP(D286,#REF!,2,FALSE),IF(C286="SINAPI",VLOOKUP(D286,#REF!,2,FALSE),IF(C286="COTAÇÃO",VLOOKUP(D286,#REF!,2,FALSE)))),IF(C286="LABOR",VLOOKUP(D286,#REF!,5,FALSE),IF(C286="SINAPI",VLOOKUP(D286,#REF!,2,FALSE),"outro")))</f>
        <v>#REF!</v>
      </c>
      <c r="F286" s="328" t="s">
        <v>19</v>
      </c>
      <c r="G286" s="22" t="e">
        <f>IF(B286="I",IF(C286="LABOR",VLOOKUP(D286,#REF!,3,FALSE),IF(C286="SINAPI",VLOOKUP(D286,#REF!,3,FALSE),IF(C286="COTAÇÃO",VLOOKUP(D286,#REF!,3,FALSE)))),IF(C286="LABOR",VLOOKUP(D286,#REF!,6,FALSE),IF(C286="SINAPI",VLOOKUP(D286,#REF!,3,FALSE),"outro")))</f>
        <v>#REF!</v>
      </c>
      <c r="H286" s="23">
        <v>1.7960000000000001E-3</v>
      </c>
      <c r="I286" s="24" t="e">
        <f>IF(B286="I",IF(F286="MO",IF(C286="LABOR",ROUND(VLOOKUP(D286,#REF!,4,FALSE)/(1+#REF!),2),IF(C286="SINAPI",ROUND(VLOOKUP(D286,#REF!,5,FALSE)/(1+#REF!),2),"outro")),IF(C286="LABOR",VLOOKUP(D286,#REF!,4,FALSE),IF(C286="SINAPI",VLOOKUP(D286,#REF!,5,FALSE),IF(C286="COTAÇÃO",VLOOKUP(D286,#REF!,14,FALSE))))),IF(C286="SINAPI",IF(F286="MO",ROUND(VLOOKUP(D286,#REF!,4,FALSE)/(1+#REF!),2),VLOOKUP(D286,#REF!,4,FALSE)),"outro"))</f>
        <v>#REF!</v>
      </c>
      <c r="J286" s="24" t="e">
        <f t="shared" ref="J286" si="9">ROUND(H286*I286,2)</f>
        <v>#REF!</v>
      </c>
    </row>
    <row r="287" spans="1:10">
      <c r="A287" s="321"/>
      <c r="B287" s="322"/>
      <c r="C287" s="4"/>
      <c r="D287" s="4"/>
      <c r="E287" s="5"/>
      <c r="F287" s="4"/>
      <c r="G287" s="5"/>
      <c r="H287" s="5"/>
      <c r="I287" s="5"/>
      <c r="J287" s="6"/>
    </row>
    <row r="288" spans="1:10" ht="25.5">
      <c r="A288" s="501" t="s">
        <v>7</v>
      </c>
      <c r="B288" s="501"/>
      <c r="C288" s="501" t="s">
        <v>8</v>
      </c>
      <c r="D288" s="501"/>
      <c r="E288" s="335" t="s">
        <v>9</v>
      </c>
      <c r="F288" s="8" t="s">
        <v>1</v>
      </c>
      <c r="G288" s="9"/>
      <c r="H288" s="10"/>
      <c r="I288" s="11"/>
      <c r="J288" s="12" t="s">
        <v>311</v>
      </c>
    </row>
    <row r="289" spans="1:10" s="1" customFormat="1" ht="43.5" customHeight="1">
      <c r="A289" s="319" t="str">
        <f>CONCATENATE($M$1,"-")</f>
        <v>IMPL-</v>
      </c>
      <c r="B289" s="323">
        <f>COUNTIF(B$1:B288,"&gt;0")+1</f>
        <v>6</v>
      </c>
      <c r="C289" s="13" t="s">
        <v>73</v>
      </c>
      <c r="D289" s="13">
        <v>20712</v>
      </c>
      <c r="E289" s="14" t="e">
        <f>IF(C289="LABOR",VLOOKUP(D289,#REF!,5,FALSE),IF(C289="SINAPI",VLOOKUP(D289,#REF!,2,FALSE),"outro"))</f>
        <v>#REF!</v>
      </c>
      <c r="F289" s="15" t="e">
        <f>IF(C289="LABOR",VLOOKUP(D289,#REF!,6,FALSE),IF(C289="SINAPI",VLOOKUP(D289,#REF!,3,FALSE),"outro"))</f>
        <v>#REF!</v>
      </c>
      <c r="G289" s="16"/>
      <c r="H289" s="17"/>
      <c r="I289" s="18"/>
      <c r="J289" s="211" t="e">
        <f>((SUMIF(F291:F307,"MO",J291:J307)*(1+$G$3)+(SUM(J291:J307)-SUMIF(F291:F307,"MO",J291:J307)))*(1+$H$3))</f>
        <v>#REF!</v>
      </c>
    </row>
    <row r="290" spans="1:10">
      <c r="A290" s="324"/>
      <c r="B290" s="331" t="s">
        <v>0</v>
      </c>
      <c r="C290" s="19" t="s">
        <v>5</v>
      </c>
      <c r="D290" s="19" t="s">
        <v>6</v>
      </c>
      <c r="E290" s="19" t="s">
        <v>74</v>
      </c>
      <c r="F290" s="19" t="s">
        <v>0</v>
      </c>
      <c r="G290" s="20" t="s">
        <v>1</v>
      </c>
      <c r="H290" s="20" t="s">
        <v>2</v>
      </c>
      <c r="I290" s="20" t="s">
        <v>3</v>
      </c>
      <c r="J290" s="19" t="s">
        <v>4</v>
      </c>
    </row>
    <row r="291" spans="1:10">
      <c r="A291" s="320"/>
      <c r="B291" s="13" t="s">
        <v>385</v>
      </c>
      <c r="C291" s="328" t="s">
        <v>382</v>
      </c>
      <c r="D291" s="22">
        <v>88267</v>
      </c>
      <c r="E291" s="21" t="e">
        <f>IF(B291="I",IF(C291="LABOR",VLOOKUP(D291,#REF!,2,FALSE),IF(C291="SINAPI",VLOOKUP(D291,#REF!,2,FALSE),IF(C291="COTAÇÃO",VLOOKUP(D291,#REF!,2,FALSE)))),IF(C291="LABOR",VLOOKUP(D291,#REF!,5,FALSE),IF(C291="SINAPI",VLOOKUP(D291,#REF!,2,FALSE),"outro")))</f>
        <v>#REF!</v>
      </c>
      <c r="F291" s="328" t="s">
        <v>10</v>
      </c>
      <c r="G291" s="22" t="e">
        <f>IF(B291="I",IF(C291="LABOR",VLOOKUP(D291,#REF!,3,FALSE),IF(C291="SINAPI",VLOOKUP(D291,#REF!,3,FALSE),IF(C291="COTAÇÃO",VLOOKUP(D291,#REF!,3,FALSE)))),IF(C291="LABOR",VLOOKUP(D291,#REF!,6,FALSE),IF(C291="SINAPI",VLOOKUP(D291,#REF!,3,FALSE),"outro")))</f>
        <v>#REF!</v>
      </c>
      <c r="H291" s="23">
        <v>0.48399999999999999</v>
      </c>
      <c r="I291" s="24" t="e">
        <f>IF(B291="I",IF(F291="MO",IF(C291="LABOR",ROUND(VLOOKUP(D291,#REF!,4,FALSE)/(1+#REF!),2),IF(C291="SINAPI",ROUND(VLOOKUP(D291,#REF!,5,FALSE)/(1+#REF!),2),"outro")),IF(C291="LABOR",VLOOKUP(D291,#REF!,4,FALSE),IF(C291="SINAPI",VLOOKUP(D291,#REF!,5,FALSE),IF(C291="COTAÇÃO",VLOOKUP(D291,#REF!,14,FALSE))))),IF(C291="SINAPI",IF(F291="MO",ROUND(VLOOKUP(D291,#REF!,4,FALSE)/(1+#REF!),2),VLOOKUP(D291,#REF!,4,FALSE)),"outro"))</f>
        <v>#REF!</v>
      </c>
      <c r="J291" s="24" t="e">
        <f>ROUND(H291*I291,2)</f>
        <v>#REF!</v>
      </c>
    </row>
    <row r="292" spans="1:10">
      <c r="A292" s="320"/>
      <c r="B292" s="13" t="s">
        <v>385</v>
      </c>
      <c r="C292" s="328" t="s">
        <v>382</v>
      </c>
      <c r="D292" s="22">
        <v>88316</v>
      </c>
      <c r="E292" s="21" t="e">
        <f>IF(B292="I",IF(C292="LABOR",VLOOKUP(D292,#REF!,2,FALSE),IF(C292="SINAPI",VLOOKUP(D292,#REF!,2,FALSE),IF(C292="COTAÇÃO",VLOOKUP(D292,#REF!,2,FALSE)))),IF(C292="LABOR",VLOOKUP(D292,#REF!,5,FALSE),IF(C292="SINAPI",VLOOKUP(D292,#REF!,2,FALSE),"outro")))</f>
        <v>#REF!</v>
      </c>
      <c r="F292" s="328" t="s">
        <v>10</v>
      </c>
      <c r="G292" s="22" t="e">
        <f>IF(B292="I",IF(C292="LABOR",VLOOKUP(D292,#REF!,3,FALSE),IF(C292="SINAPI",VLOOKUP(D292,#REF!,3,FALSE),IF(C292="COTAÇÃO",VLOOKUP(D292,#REF!,3,FALSE)))),IF(C292="LABOR",VLOOKUP(D292,#REF!,6,FALSE),IF(C292="SINAPI",VLOOKUP(D292,#REF!,3,FALSE),"outro")))</f>
        <v>#REF!</v>
      </c>
      <c r="H292" s="23">
        <v>0.48399999999999999</v>
      </c>
      <c r="I292" s="24" t="e">
        <f>IF(B292="I",IF(F292="MO",IF(C292="LABOR",ROUND(VLOOKUP(D292,#REF!,4,FALSE)/(1+#REF!),2),IF(C292="SINAPI",ROUND(VLOOKUP(D292,#REF!,5,FALSE)/(1+#REF!),2),"outro")),IF(C292="LABOR",VLOOKUP(D292,#REF!,4,FALSE),IF(C292="SINAPI",VLOOKUP(D292,#REF!,5,FALSE),IF(C292="COTAÇÃO",VLOOKUP(D292,#REF!,14,FALSE))))),IF(C292="SINAPI",IF(F292="MO",ROUND(VLOOKUP(D292,#REF!,4,FALSE)/(1+#REF!),2),VLOOKUP(D292,#REF!,4,FALSE)),"outro"))</f>
        <v>#REF!</v>
      </c>
      <c r="J292" s="24" t="e">
        <f t="shared" ref="J292:J297" si="10">ROUND(H292*I292,2)</f>
        <v>#REF!</v>
      </c>
    </row>
    <row r="293" spans="1:10">
      <c r="A293" s="320"/>
      <c r="B293" s="13" t="s">
        <v>386</v>
      </c>
      <c r="C293" s="328" t="s">
        <v>73</v>
      </c>
      <c r="D293" s="22">
        <v>62102</v>
      </c>
      <c r="E293" s="14" t="e">
        <f>IF(B293="I",IF(C293="LABOR",VLOOKUP(D293,#REF!,2,FALSE),IF(C293="SINAPI",VLOOKUP(D293,#REF!,2,FALSE),IF(C293="COTAÇÃO",VLOOKUP(D293,#REF!,2,FALSE)))),IF(C293="LABOR",VLOOKUP(D293,#REF!,5,FALSE),IF(C293="SINAPI",VLOOKUP(D293,#REF!,2,FALSE),"outro")))</f>
        <v>#REF!</v>
      </c>
      <c r="F293" s="328" t="s">
        <v>12</v>
      </c>
      <c r="G293" s="22" t="e">
        <f>IF(B293="I",IF(C293="LABOR",VLOOKUP(D293,#REF!,3,FALSE),IF(C293="SINAPI",VLOOKUP(D293,#REF!,3,FALSE),IF(C293="COTAÇÃO",VLOOKUP(D293,#REF!,3,FALSE)))),IF(C293="LABOR",VLOOKUP(D293,#REF!,6,FALSE),IF(C293="SINAPI",VLOOKUP(D293,#REF!,3,FALSE),"outro")))</f>
        <v>#REF!</v>
      </c>
      <c r="H293" s="337">
        <v>0.04</v>
      </c>
      <c r="I293" s="24" t="e">
        <f>IF(B293="I",IF(F293="MO",IF(C293="LABOR",ROUND(VLOOKUP(D293,#REF!,4,FALSE)/(1+#REF!),2),IF(C293="SINAPI",ROUND(VLOOKUP(D293,#REF!,5,FALSE)/(1+#REF!),2),"outro")),IF(C293="LABOR",VLOOKUP(D293,#REF!,4,FALSE),IF(C293="SINAPI",VLOOKUP(D293,#REF!,5,FALSE),IF(C293="COTAÇÃO",VLOOKUP(D293,#REF!,14,FALSE))))),IF(C293="SINAPI",IF(F293="MO",ROUND(VLOOKUP(D293,#REF!,4,FALSE)/(1+#REF!),2),VLOOKUP(D293,#REF!,4,FALSE)),"outro"))</f>
        <v>#REF!</v>
      </c>
      <c r="J293" s="24" t="e">
        <f t="shared" si="10"/>
        <v>#REF!</v>
      </c>
    </row>
    <row r="294" spans="1:10">
      <c r="A294" s="320"/>
      <c r="B294" s="13" t="s">
        <v>386</v>
      </c>
      <c r="C294" s="328" t="s">
        <v>73</v>
      </c>
      <c r="D294" s="22">
        <v>62103</v>
      </c>
      <c r="E294" s="21" t="e">
        <f>IF(B294="I",IF(C294="LABOR",VLOOKUP(D294,#REF!,2,FALSE),IF(C294="SINAPI",VLOOKUP(D294,#REF!,2,FALSE),IF(C294="COTAÇÃO",VLOOKUP(D294,#REF!,2,FALSE)))),IF(C294="LABOR",VLOOKUP(D294,#REF!,5,FALSE),IF(C294="SINAPI",VLOOKUP(D294,#REF!,2,FALSE),"outro")))</f>
        <v>#REF!</v>
      </c>
      <c r="F294" s="328" t="s">
        <v>12</v>
      </c>
      <c r="G294" s="22" t="e">
        <f>IF(B294="I",IF(C294="LABOR",VLOOKUP(D294,#REF!,3,FALSE),IF(C294="SINAPI",VLOOKUP(D294,#REF!,3,FALSE),IF(C294="COTAÇÃO",VLOOKUP(D294,#REF!,3,FALSE)))),IF(C294="LABOR",VLOOKUP(D294,#REF!,6,FALSE),IF(C294="SINAPI",VLOOKUP(D294,#REF!,3,FALSE),"outro")))</f>
        <v>#REF!</v>
      </c>
      <c r="H294" s="337">
        <v>0.12</v>
      </c>
      <c r="I294" s="24" t="e">
        <f>IF(B294="I",IF(F294="MO",IF(C294="LABOR",ROUND(VLOOKUP(D294,#REF!,4,FALSE)/(1+#REF!),2),IF(C294="SINAPI",ROUND(VLOOKUP(D294,#REF!,5,FALSE)/(1+#REF!),2),"outro")),IF(C294="LABOR",VLOOKUP(D294,#REF!,4,FALSE),IF(C294="SINAPI",VLOOKUP(D294,#REF!,5,FALSE),IF(C294="COTAÇÃO",VLOOKUP(D294,#REF!,14,FALSE))))),IF(C294="SINAPI",IF(F294="MO",ROUND(VLOOKUP(D294,#REF!,4,FALSE)/(1+#REF!),2),VLOOKUP(D294,#REF!,4,FALSE)),"outro"))</f>
        <v>#REF!</v>
      </c>
      <c r="J294" s="24" t="e">
        <f t="shared" si="10"/>
        <v>#REF!</v>
      </c>
    </row>
    <row r="295" spans="1:10">
      <c r="A295" s="320"/>
      <c r="B295" s="13" t="s">
        <v>386</v>
      </c>
      <c r="C295" s="328" t="s">
        <v>382</v>
      </c>
      <c r="D295" s="22">
        <v>108</v>
      </c>
      <c r="E295" s="21" t="e">
        <f>IF(B295="I",IF(C295="LABOR",VLOOKUP(D295,#REF!,2,FALSE),IF(C295="SINAPI",VLOOKUP(D295,#REF!,2,FALSE),IF(C295="COTAÇÃO",VLOOKUP(D295,#REF!,2,FALSE)))),IF(C295="LABOR",VLOOKUP(D295,#REF!,5,FALSE),IF(C295="SINAPI",VLOOKUP(D295,#REF!,2,FALSE),"outro")))</f>
        <v>#REF!</v>
      </c>
      <c r="F295" s="328" t="s">
        <v>12</v>
      </c>
      <c r="G295" s="22" t="e">
        <f>IF(B295="I",IF(C295="LABOR",VLOOKUP(D295,#REF!,3,FALSE),IF(C295="SINAPI",VLOOKUP(D295,#REF!,3,FALSE),IF(C295="COTAÇÃO",VLOOKUP(D295,#REF!,3,FALSE)))),IF(C295="LABOR",VLOOKUP(D295,#REF!,6,FALSE),IF(C295="SINAPI",VLOOKUP(D295,#REF!,3,FALSE),"outro")))</f>
        <v>#REF!</v>
      </c>
      <c r="H295" s="337">
        <v>1.01</v>
      </c>
      <c r="I295" s="24" t="e">
        <f>IF(B295="I",IF(F295="MO",IF(C295="LABOR",ROUND(VLOOKUP(D295,#REF!,4,FALSE)/(1+#REF!),2),IF(C295="SINAPI",ROUND(VLOOKUP(D295,#REF!,5,FALSE)/(1+#REF!),2),"outro")),IF(C295="LABOR",VLOOKUP(D295,#REF!,4,FALSE),IF(C295="SINAPI",VLOOKUP(D295,#REF!,5,FALSE),IF(C295="COTAÇÃO",VLOOKUP(D295,#REF!,14,FALSE))))),IF(C295="SINAPI",IF(F295="MO",ROUND(VLOOKUP(D295,#REF!,4,FALSE)/(1+#REF!),2),VLOOKUP(D295,#REF!,4,FALSE)),"outro"))</f>
        <v>#REF!</v>
      </c>
      <c r="J295" s="24" t="e">
        <f t="shared" si="10"/>
        <v>#REF!</v>
      </c>
    </row>
    <row r="296" spans="1:10">
      <c r="A296" s="320"/>
      <c r="B296" s="13" t="s">
        <v>386</v>
      </c>
      <c r="C296" s="328" t="s">
        <v>382</v>
      </c>
      <c r="D296" s="22">
        <v>9868</v>
      </c>
      <c r="E296" s="21" t="e">
        <f>IF(B296="I",IF(C296="LABOR",VLOOKUP(D296,#REF!,2,FALSE),IF(C296="SINAPI",VLOOKUP(D296,#REF!,2,FALSE),IF(C296="COTAÇÃO",VLOOKUP(D296,#REF!,2,FALSE)))),IF(C296="LABOR",VLOOKUP(D296,#REF!,5,FALSE),IF(C296="SINAPI",VLOOKUP(D296,#REF!,2,FALSE),"outro")))</f>
        <v>#REF!</v>
      </c>
      <c r="F296" s="328" t="s">
        <v>12</v>
      </c>
      <c r="G296" s="22" t="e">
        <f>IF(B296="I",IF(C296="LABOR",VLOOKUP(D296,#REF!,3,FALSE),IF(C296="SINAPI",VLOOKUP(D296,#REF!,3,FALSE),IF(C296="COTAÇÃO",VLOOKUP(D296,#REF!,3,FALSE)))),IF(C296="LABOR",VLOOKUP(D296,#REF!,6,FALSE),IF(C296="SINAPI",VLOOKUP(D296,#REF!,3,FALSE),"outro")))</f>
        <v>#REF!</v>
      </c>
      <c r="H296" s="337">
        <v>1.01</v>
      </c>
      <c r="I296" s="24" t="e">
        <f>IF(B296="I",IF(F296="MO",IF(C296="LABOR",ROUND(VLOOKUP(D296,#REF!,4,FALSE)/(1+#REF!),2),IF(C296="SINAPI",ROUND(VLOOKUP(D296,#REF!,5,FALSE)/(1+#REF!),2),"outro")),IF(C296="LABOR",VLOOKUP(D296,#REF!,4,FALSE),IF(C296="SINAPI",VLOOKUP(D296,#REF!,5,FALSE),IF(C296="COTAÇÃO",VLOOKUP(D296,#REF!,14,FALSE))))),IF(C296="SINAPI",IF(F296="MO",ROUND(VLOOKUP(D296,#REF!,4,FALSE)/(1+#REF!),2),VLOOKUP(D296,#REF!,4,FALSE)),"outro"))</f>
        <v>#REF!</v>
      </c>
      <c r="J296" s="24" t="e">
        <f t="shared" si="10"/>
        <v>#REF!</v>
      </c>
    </row>
    <row r="297" spans="1:10">
      <c r="A297" s="320"/>
      <c r="B297" s="13" t="s">
        <v>386</v>
      </c>
      <c r="C297" s="328" t="s">
        <v>382</v>
      </c>
      <c r="D297" s="22">
        <v>9869</v>
      </c>
      <c r="E297" s="21" t="e">
        <f>IF(B297="I",IF(C297="LABOR",VLOOKUP(D297,#REF!,2,FALSE),IF(C297="SINAPI",VLOOKUP(D297,#REF!,2,FALSE),IF(C297="COTAÇÃO",VLOOKUP(D297,#REF!,2,FALSE)))),IF(C297="LABOR",VLOOKUP(D297,#REF!,5,FALSE),IF(C297="SINAPI",VLOOKUP(D297,#REF!,2,FALSE),"outro")))</f>
        <v>#REF!</v>
      </c>
      <c r="F297" s="328" t="s">
        <v>12</v>
      </c>
      <c r="G297" s="22" t="e">
        <f>IF(B297="I",IF(C297="LABOR",VLOOKUP(D297,#REF!,3,FALSE),IF(C297="SINAPI",VLOOKUP(D297,#REF!,3,FALSE),IF(C297="COTAÇÃO",VLOOKUP(D297,#REF!,3,FALSE)))),IF(C297="LABOR",VLOOKUP(D297,#REF!,6,FALSE),IF(C297="SINAPI",VLOOKUP(D297,#REF!,3,FALSE),"outro")))</f>
        <v>#REF!</v>
      </c>
      <c r="H297" s="337">
        <v>0.2424</v>
      </c>
      <c r="I297" s="24" t="e">
        <f>IF(B297="I",IF(F297="MO",IF(C297="LABOR",ROUND(VLOOKUP(D297,#REF!,4,FALSE)/(1+#REF!),2),IF(C297="SINAPI",ROUND(VLOOKUP(D297,#REF!,5,FALSE)/(1+#REF!),2),"outro")),IF(C297="LABOR",VLOOKUP(D297,#REF!,4,FALSE),IF(C297="SINAPI",VLOOKUP(D297,#REF!,5,FALSE),IF(C297="COTAÇÃO",VLOOKUP(D297,#REF!,14,FALSE))))),IF(C297="SINAPI",IF(F297="MO",ROUND(VLOOKUP(D297,#REF!,4,FALSE)/(1+#REF!),2),VLOOKUP(D297,#REF!,4,FALSE)),"outro"))</f>
        <v>#REF!</v>
      </c>
      <c r="J297" s="24" t="e">
        <f t="shared" si="10"/>
        <v>#REF!</v>
      </c>
    </row>
    <row r="298" spans="1:10">
      <c r="A298" s="320"/>
      <c r="B298" s="13" t="s">
        <v>386</v>
      </c>
      <c r="C298" s="328" t="s">
        <v>382</v>
      </c>
      <c r="D298" s="22">
        <v>3536</v>
      </c>
      <c r="E298" s="21" t="e">
        <f>IF(B298="I",IF(C298="LABOR",VLOOKUP(D298,#REF!,2,FALSE),IF(C298="SINAPI",VLOOKUP(D298,#REF!,2,FALSE),IF(C298="COTAÇÃO",VLOOKUP(D298,#REF!,2,FALSE)))),IF(C298="LABOR",VLOOKUP(D298,#REF!,5,FALSE),IF(C298="SINAPI",VLOOKUP(D298,#REF!,2,FALSE),"outro")))</f>
        <v>#REF!</v>
      </c>
      <c r="F298" s="328" t="s">
        <v>12</v>
      </c>
      <c r="G298" s="22" t="e">
        <f>IF(B298="I",IF(C298="LABOR",VLOOKUP(D298,#REF!,3,FALSE),IF(C298="SINAPI",VLOOKUP(D298,#REF!,3,FALSE),IF(C298="COTAÇÃO",VLOOKUP(D298,#REF!,3,FALSE)))),IF(C298="LABOR",VLOOKUP(D298,#REF!,6,FALSE),IF(C298="SINAPI",VLOOKUP(D298,#REF!,3,FALSE),"outro")))</f>
        <v>#REF!</v>
      </c>
      <c r="H298" s="337">
        <v>0.12</v>
      </c>
      <c r="I298" s="24" t="e">
        <f>IF(B298="I",IF(F298="MO",IF(C298="LABOR",ROUND(VLOOKUP(D298,#REF!,4,FALSE)/(1+#REF!),2),IF(C298="SINAPI",ROUND(VLOOKUP(D298,#REF!,5,FALSE)/(1+#REF!),2),"outro")),IF(C298="LABOR",VLOOKUP(D298,#REF!,4,FALSE),IF(C298="SINAPI",VLOOKUP(D298,#REF!,5,FALSE),IF(C298="COTAÇÃO",VLOOKUP(D298,#REF!,14,FALSE))))),IF(C298="SINAPI",IF(F298="MO",ROUND(VLOOKUP(D298,#REF!,4,FALSE)/(1+#REF!),2),VLOOKUP(D298,#REF!,4,FALSE)),"outro"))</f>
        <v>#REF!</v>
      </c>
      <c r="J298" s="24" t="e">
        <f t="shared" ref="J298:J307" si="11">ROUND(H298*I298,2)</f>
        <v>#REF!</v>
      </c>
    </row>
    <row r="299" spans="1:10">
      <c r="A299" s="320"/>
      <c r="B299" s="13" t="s">
        <v>386</v>
      </c>
      <c r="C299" s="328" t="s">
        <v>382</v>
      </c>
      <c r="D299" s="22">
        <v>7140</v>
      </c>
      <c r="E299" s="21" t="e">
        <f>IF(B299="I",IF(C299="LABOR",VLOOKUP(D299,#REF!,2,FALSE),IF(C299="SINAPI",VLOOKUP(D299,#REF!,2,FALSE),IF(C299="COTAÇÃO",VLOOKUP(D299,#REF!,2,FALSE)))),IF(C299="LABOR",VLOOKUP(D299,#REF!,5,FALSE),IF(C299="SINAPI",VLOOKUP(D299,#REF!,2,FALSE),"outro")))</f>
        <v>#REF!</v>
      </c>
      <c r="F299" s="328" t="s">
        <v>12</v>
      </c>
      <c r="G299" s="22" t="e">
        <f>IF(B299="I",IF(C299="LABOR",VLOOKUP(D299,#REF!,3,FALSE),IF(C299="SINAPI",VLOOKUP(D299,#REF!,3,FALSE),IF(C299="COTAÇÃO",VLOOKUP(D299,#REF!,3,FALSE)))),IF(C299="LABOR",VLOOKUP(D299,#REF!,6,FALSE),IF(C299="SINAPI",VLOOKUP(D299,#REF!,3,FALSE),"outro")))</f>
        <v>#REF!</v>
      </c>
      <c r="H299" s="337">
        <v>0.04</v>
      </c>
      <c r="I299" s="24" t="e">
        <f>IF(B299="I",IF(F299="MO",IF(C299="LABOR",ROUND(VLOOKUP(D299,#REF!,4,FALSE)/(1+#REF!),2),IF(C299="SINAPI",ROUND(VLOOKUP(D299,#REF!,5,FALSE)/(1+#REF!),2),"outro")),IF(C299="LABOR",VLOOKUP(D299,#REF!,4,FALSE),IF(C299="SINAPI",VLOOKUP(D299,#REF!,5,FALSE),IF(C299="COTAÇÃO",VLOOKUP(D299,#REF!,14,FALSE))))),IF(C299="SINAPI",IF(F299="MO",ROUND(VLOOKUP(D299,#REF!,4,FALSE)/(1+#REF!),2),VLOOKUP(D299,#REF!,4,FALSE)),"outro"))</f>
        <v>#REF!</v>
      </c>
      <c r="J299" s="24" t="e">
        <f t="shared" si="11"/>
        <v>#REF!</v>
      </c>
    </row>
    <row r="300" spans="1:10">
      <c r="A300" s="320"/>
      <c r="B300" s="13" t="s">
        <v>386</v>
      </c>
      <c r="C300" s="328" t="s">
        <v>73</v>
      </c>
      <c r="D300" s="22">
        <v>62570</v>
      </c>
      <c r="E300" s="21" t="e">
        <f>IF(B300="I",IF(C300="LABOR",VLOOKUP(D300,#REF!,2,FALSE),IF(C300="SINAPI",VLOOKUP(D300,#REF!,2,FALSE),IF(C300="COTAÇÃO",VLOOKUP(D300,#REF!,2,FALSE)))),IF(C300="LABOR",VLOOKUP(D300,#REF!,5,FALSE),IF(C300="SINAPI",VLOOKUP(D300,#REF!,2,FALSE),"outro")))</f>
        <v>#REF!</v>
      </c>
      <c r="F300" s="328" t="s">
        <v>12</v>
      </c>
      <c r="G300" s="22" t="e">
        <f>IF(B300="I",IF(C300="LABOR",VLOOKUP(D300,#REF!,3,FALSE),IF(C300="SINAPI",VLOOKUP(D300,#REF!,3,FALSE),IF(C300="COTAÇÃO",VLOOKUP(D300,#REF!,3,FALSE)))),IF(C300="LABOR",VLOOKUP(D300,#REF!,6,FALSE),IF(C300="SINAPI",VLOOKUP(D300,#REF!,3,FALSE),"outro")))</f>
        <v>#REF!</v>
      </c>
      <c r="H300" s="337">
        <v>0.04</v>
      </c>
      <c r="I300" s="24" t="e">
        <f>IF(B300="I",IF(F300="MO",IF(C300="LABOR",ROUND(VLOOKUP(D300,#REF!,4,FALSE)/(1+#REF!),2),IF(C300="SINAPI",ROUND(VLOOKUP(D300,#REF!,5,FALSE)/(1+#REF!),2),"outro")),IF(C300="LABOR",VLOOKUP(D300,#REF!,4,FALSE),IF(C300="SINAPI",VLOOKUP(D300,#REF!,5,FALSE),IF(C300="COTAÇÃO",VLOOKUP(D300,#REF!,14,FALSE))))),IF(C300="SINAPI",IF(F300="MO",ROUND(VLOOKUP(D300,#REF!,4,FALSE)/(1+#REF!),2),VLOOKUP(D300,#REF!,4,FALSE)),"outro"))</f>
        <v>#REF!</v>
      </c>
      <c r="J300" s="24" t="e">
        <f t="shared" si="11"/>
        <v>#REF!</v>
      </c>
    </row>
    <row r="301" spans="1:10">
      <c r="A301" s="320"/>
      <c r="B301" s="13" t="s">
        <v>386</v>
      </c>
      <c r="C301" s="328" t="s">
        <v>73</v>
      </c>
      <c r="D301" s="22">
        <v>63503</v>
      </c>
      <c r="E301" s="21" t="e">
        <f>IF(B301="I",IF(C301="LABOR",VLOOKUP(D301,#REF!,2,FALSE),IF(C301="SINAPI",VLOOKUP(D301,#REF!,2,FALSE),IF(C301="COTAÇÃO",VLOOKUP(D301,#REF!,2,FALSE)))),IF(C301="LABOR",VLOOKUP(D301,#REF!,5,FALSE),IF(C301="SINAPI",VLOOKUP(D301,#REF!,2,FALSE),"outro")))</f>
        <v>#REF!</v>
      </c>
      <c r="F301" s="328" t="s">
        <v>12</v>
      </c>
      <c r="G301" s="22" t="e">
        <f>IF(B301="I",IF(C301="LABOR",VLOOKUP(D301,#REF!,3,FALSE),IF(C301="SINAPI",VLOOKUP(D301,#REF!,3,FALSE),IF(C301="COTAÇÃO",VLOOKUP(D301,#REF!,3,FALSE)))),IF(C301="LABOR",VLOOKUP(D301,#REF!,6,FALSE),IF(C301="SINAPI",VLOOKUP(D301,#REF!,3,FALSE),"outro")))</f>
        <v>#REF!</v>
      </c>
      <c r="H301" s="337">
        <v>0.08</v>
      </c>
      <c r="I301" s="24" t="e">
        <f>IF(B301="I",IF(F301="MO",IF(C301="LABOR",ROUND(VLOOKUP(D301,#REF!,4,FALSE)/(1+#REF!),2),IF(C301="SINAPI",ROUND(VLOOKUP(D301,#REF!,5,FALSE)/(1+#REF!),2),"outro")),IF(C301="LABOR",VLOOKUP(D301,#REF!,4,FALSE),IF(C301="SINAPI",VLOOKUP(D301,#REF!,5,FALSE),IF(C301="COTAÇÃO",VLOOKUP(D301,#REF!,14,FALSE))))),IF(C301="SINAPI",IF(F301="MO",ROUND(VLOOKUP(D301,#REF!,4,FALSE)/(1+#REF!),2),VLOOKUP(D301,#REF!,4,FALSE)),"outro"))</f>
        <v>#REF!</v>
      </c>
      <c r="J301" s="24" t="e">
        <f t="shared" si="11"/>
        <v>#REF!</v>
      </c>
    </row>
    <row r="302" spans="1:10" ht="30">
      <c r="A302" s="320"/>
      <c r="B302" s="13" t="s">
        <v>386</v>
      </c>
      <c r="C302" s="328" t="s">
        <v>382</v>
      </c>
      <c r="D302" s="22">
        <v>13416</v>
      </c>
      <c r="E302" s="338" t="e">
        <f>IF(B302="I",IF(C302="LABOR",VLOOKUP(D302,#REF!,2,FALSE),IF(C302="SINAPI",VLOOKUP(D302,#REF!,2,FALSE),IF(C302="COTAÇÃO",VLOOKUP(D302,#REF!,2,FALSE)))),IF(C302="LABOR",VLOOKUP(D302,#REF!,5,FALSE),IF(C302="SINAPI",VLOOKUP(D302,#REF!,2,FALSE),"outro")))</f>
        <v>#REF!</v>
      </c>
      <c r="F302" s="328" t="s">
        <v>12</v>
      </c>
      <c r="G302" s="22" t="e">
        <f>IF(B302="I",IF(C302="LABOR",VLOOKUP(D302,#REF!,3,FALSE),IF(C302="SINAPI",VLOOKUP(D302,#REF!,3,FALSE),IF(C302="COTAÇÃO",VLOOKUP(D302,#REF!,3,FALSE)))),IF(C302="LABOR",VLOOKUP(D302,#REF!,6,FALSE),IF(C302="SINAPI",VLOOKUP(D302,#REF!,3,FALSE),"outro")))</f>
        <v>#REF!</v>
      </c>
      <c r="H302" s="337">
        <v>0.04</v>
      </c>
      <c r="I302" s="24" t="e">
        <f>IF(B302="I",IF(F302="MO",IF(C302="LABOR",ROUND(VLOOKUP(D302,#REF!,4,FALSE)/(1+#REF!),2),IF(C302="SINAPI",ROUND(VLOOKUP(D302,#REF!,5,FALSE)/(1+#REF!),2),"outro")),IF(C302="LABOR",VLOOKUP(D302,#REF!,4,FALSE),IF(C302="SINAPI",VLOOKUP(D302,#REF!,5,FALSE),IF(C302="COTAÇÃO",VLOOKUP(D302,#REF!,14,FALSE))))),IF(C302="SINAPI",IF(F302="MO",ROUND(VLOOKUP(D302,#REF!,4,FALSE)/(1+#REF!),2),VLOOKUP(D302,#REF!,4,FALSE)),"outro"))</f>
        <v>#REF!</v>
      </c>
      <c r="J302" s="24" t="e">
        <f t="shared" si="11"/>
        <v>#REF!</v>
      </c>
    </row>
    <row r="303" spans="1:10">
      <c r="A303" s="320"/>
      <c r="B303" s="13" t="s">
        <v>386</v>
      </c>
      <c r="C303" s="328" t="s">
        <v>73</v>
      </c>
      <c r="D303" s="22">
        <v>69512</v>
      </c>
      <c r="E303" s="21" t="e">
        <f>IF(B303="I",IF(C303="LABOR",VLOOKUP(D303,#REF!,2,FALSE),IF(C303="SINAPI",VLOOKUP(D303,#REF!,2,FALSE),IF(C303="COTAÇÃO",VLOOKUP(D303,#REF!,2,FALSE)))),IF(C303="LABOR",VLOOKUP(D303,#REF!,5,FALSE),IF(C303="SINAPI",VLOOKUP(D303,#REF!,2,FALSE),"outro")))</f>
        <v>#REF!</v>
      </c>
      <c r="F303" s="328" t="s">
        <v>12</v>
      </c>
      <c r="G303" s="22" t="e">
        <f>IF(B303="I",IF(C303="LABOR",VLOOKUP(D303,#REF!,3,FALSE),IF(C303="SINAPI",VLOOKUP(D303,#REF!,3,FALSE),IF(C303="COTAÇÃO",VLOOKUP(D303,#REF!,3,FALSE)))),IF(C303="LABOR",VLOOKUP(D303,#REF!,6,FALSE),IF(C303="SINAPI",VLOOKUP(D303,#REF!,3,FALSE),"outro")))</f>
        <v>#REF!</v>
      </c>
      <c r="H303" s="337">
        <v>0.3468</v>
      </c>
      <c r="I303" s="24" t="e">
        <f>IF(B303="I",IF(F303="MO",IF(C303="LABOR",ROUND(VLOOKUP(D303,#REF!,4,FALSE)/(1+#REF!),2),IF(C303="SINAPI",ROUND(VLOOKUP(D303,#REF!,5,FALSE)/(1+#REF!),2),"outro")),IF(C303="LABOR",VLOOKUP(D303,#REF!,4,FALSE),IF(C303="SINAPI",VLOOKUP(D303,#REF!,5,FALSE),IF(C303="COTAÇÃO",VLOOKUP(D303,#REF!,14,FALSE))))),IF(C303="SINAPI",IF(F303="MO",ROUND(VLOOKUP(D303,#REF!,4,FALSE)/(1+#REF!),2),VLOOKUP(D303,#REF!,4,FALSE)),"outro"))</f>
        <v>#REF!</v>
      </c>
      <c r="J303" s="24" t="e">
        <f t="shared" si="11"/>
        <v>#REF!</v>
      </c>
    </row>
    <row r="304" spans="1:10">
      <c r="A304" s="320"/>
      <c r="B304" s="13" t="s">
        <v>386</v>
      </c>
      <c r="C304" s="328" t="s">
        <v>73</v>
      </c>
      <c r="D304" s="22">
        <v>69513</v>
      </c>
      <c r="E304" s="21" t="e">
        <f>IF(B304="I",IF(C304="LABOR",VLOOKUP(D304,#REF!,2,FALSE),IF(C304="SINAPI",VLOOKUP(D304,#REF!,2,FALSE),IF(C304="COTAÇÃO",VLOOKUP(D304,#REF!,2,FALSE)))),IF(C304="LABOR",VLOOKUP(D304,#REF!,5,FALSE),IF(C304="SINAPI",VLOOKUP(D304,#REF!,2,FALSE),"outro")))</f>
        <v>#REF!</v>
      </c>
      <c r="F304" s="328" t="s">
        <v>12</v>
      </c>
      <c r="G304" s="22" t="e">
        <f>IF(B304="I",IF(C304="LABOR",VLOOKUP(D304,#REF!,3,FALSE),IF(C304="SINAPI",VLOOKUP(D304,#REF!,3,FALSE),IF(C304="COTAÇÃO",VLOOKUP(D304,#REF!,3,FALSE)))),IF(C304="LABOR",VLOOKUP(D304,#REF!,6,FALSE),IF(C304="SINAPI",VLOOKUP(D304,#REF!,3,FALSE),"outro")))</f>
        <v>#REF!</v>
      </c>
      <c r="H304" s="337">
        <v>3.5479999999999999E-3</v>
      </c>
      <c r="I304" s="24" t="e">
        <f>IF(B304="I",IF(F304="MO",IF(C304="LABOR",ROUND(VLOOKUP(D304,#REF!,4,FALSE)/(1+#REF!),2),IF(C304="SINAPI",ROUND(VLOOKUP(D304,#REF!,5,FALSE)/(1+#REF!),2),"outro")),IF(C304="LABOR",VLOOKUP(D304,#REF!,4,FALSE),IF(C304="SINAPI",VLOOKUP(D304,#REF!,5,FALSE),IF(C304="COTAÇÃO",VLOOKUP(D304,#REF!,14,FALSE))))),IF(C304="SINAPI",IF(F304="MO",ROUND(VLOOKUP(D304,#REF!,4,FALSE)/(1+#REF!),2),VLOOKUP(D304,#REF!,4,FALSE)),"outro"))</f>
        <v>#REF!</v>
      </c>
      <c r="J304" s="24" t="e">
        <f t="shared" si="11"/>
        <v>#REF!</v>
      </c>
    </row>
    <row r="305" spans="1:10">
      <c r="A305" s="320"/>
      <c r="B305" s="13" t="s">
        <v>386</v>
      </c>
      <c r="C305" s="328" t="s">
        <v>382</v>
      </c>
      <c r="D305" s="22">
        <v>20083</v>
      </c>
      <c r="E305" s="21" t="e">
        <f>IF(B305="I",IF(C305="LABOR",VLOOKUP(D305,#REF!,2,FALSE),IF(C305="SINAPI",VLOOKUP(D305,#REF!,2,FALSE),IF(C305="COTAÇÃO",VLOOKUP(D305,#REF!,2,FALSE)))),IF(C305="LABOR",VLOOKUP(D305,#REF!,5,FALSE),IF(C305="SINAPI",VLOOKUP(D305,#REF!,2,FALSE),"outro")))</f>
        <v>#REF!</v>
      </c>
      <c r="F305" s="328" t="s">
        <v>12</v>
      </c>
      <c r="G305" s="22" t="e">
        <f>IF(B305="I",IF(C305="LABOR",VLOOKUP(D305,#REF!,3,FALSE),IF(C305="SINAPI",VLOOKUP(D305,#REF!,3,FALSE),IF(C305="COTAÇÃO",VLOOKUP(D305,#REF!,3,FALSE)))),IF(C305="LABOR",VLOOKUP(D305,#REF!,6,FALSE),IF(C305="SINAPI",VLOOKUP(D305,#REF!,3,FALSE),"outro")))</f>
        <v>#REF!</v>
      </c>
      <c r="H305" s="337">
        <v>2.2399999999999998E-3</v>
      </c>
      <c r="I305" s="24" t="e">
        <f>IF(B305="I",IF(F305="MO",IF(C305="LABOR",ROUND(VLOOKUP(D305,#REF!,4,FALSE)/(1+#REF!),2),IF(C305="SINAPI",ROUND(VLOOKUP(D305,#REF!,5,FALSE)/(1+#REF!),2),"outro")),IF(C305="LABOR",VLOOKUP(D305,#REF!,4,FALSE),IF(C305="SINAPI",VLOOKUP(D305,#REF!,5,FALSE),IF(C305="COTAÇÃO",VLOOKUP(D305,#REF!,14,FALSE))))),IF(C305="SINAPI",IF(F305="MO",ROUND(VLOOKUP(D305,#REF!,4,FALSE)/(1+#REF!),2),VLOOKUP(D305,#REF!,4,FALSE)),"outro"))</f>
        <v>#REF!</v>
      </c>
      <c r="J305" s="24" t="e">
        <f t="shared" si="11"/>
        <v>#REF!</v>
      </c>
    </row>
    <row r="306" spans="1:10">
      <c r="A306" s="320"/>
      <c r="B306" s="13" t="s">
        <v>386</v>
      </c>
      <c r="C306" s="328" t="s">
        <v>382</v>
      </c>
      <c r="D306" s="22">
        <v>11830</v>
      </c>
      <c r="E306" s="21" t="e">
        <f>IF(B306="I",IF(C306="LABOR",VLOOKUP(D306,#REF!,2,FALSE),IF(C306="SINAPI",VLOOKUP(D306,#REF!,2,FALSE),IF(C306="COTAÇÃO",VLOOKUP(D306,#REF!,2,FALSE)))),IF(C306="LABOR",VLOOKUP(D306,#REF!,5,FALSE),IF(C306="SINAPI",VLOOKUP(D306,#REF!,2,FALSE),"outro")))</f>
        <v>#REF!</v>
      </c>
      <c r="F306" s="328" t="s">
        <v>12</v>
      </c>
      <c r="G306" s="22" t="e">
        <f>IF(B306="I",IF(C306="LABOR",VLOOKUP(D306,#REF!,3,FALSE),IF(C306="SINAPI",VLOOKUP(D306,#REF!,3,FALSE),IF(C306="COTAÇÃO",VLOOKUP(D306,#REF!,3,FALSE)))),IF(C306="LABOR",VLOOKUP(D306,#REF!,6,FALSE),IF(C306="SINAPI",VLOOKUP(D306,#REF!,3,FALSE),"outro")))</f>
        <v>#REF!</v>
      </c>
      <c r="H306" s="337">
        <v>0.04</v>
      </c>
      <c r="I306" s="24" t="e">
        <f>IF(B306="I",IF(F306="MO",IF(C306="LABOR",ROUND(VLOOKUP(D306,#REF!,4,FALSE)/(1+#REF!),2),IF(C306="SINAPI",ROUND(VLOOKUP(D306,#REF!,5,FALSE)/(1+#REF!),2),"outro")),IF(C306="LABOR",VLOOKUP(D306,#REF!,4,FALSE),IF(C306="SINAPI",VLOOKUP(D306,#REF!,5,FALSE),IF(C306="COTAÇÃO",VLOOKUP(D306,#REF!,14,FALSE))))),IF(C306="SINAPI",IF(F306="MO",ROUND(VLOOKUP(D306,#REF!,4,FALSE)/(1+#REF!),2),VLOOKUP(D306,#REF!,4,FALSE)),"outro"))</f>
        <v>#REF!</v>
      </c>
      <c r="J306" s="24" t="e">
        <f t="shared" si="11"/>
        <v>#REF!</v>
      </c>
    </row>
    <row r="307" spans="1:10">
      <c r="A307" s="320"/>
      <c r="B307" s="13" t="s">
        <v>386</v>
      </c>
      <c r="C307" s="328" t="s">
        <v>382</v>
      </c>
      <c r="D307" s="22">
        <v>63</v>
      </c>
      <c r="E307" s="21" t="e">
        <f>IF(B307="I",IF(C307="LABOR",VLOOKUP(D307,#REF!,2,FALSE),IF(C307="SINAPI",VLOOKUP(D307,#REF!,2,FALSE),IF(C307="COTAÇÃO",VLOOKUP(D307,#REF!,2,FALSE)))),IF(C307="LABOR",VLOOKUP(D307,#REF!,5,FALSE),IF(C307="SINAPI",VLOOKUP(D307,#REF!,2,FALSE),"outro")))</f>
        <v>#REF!</v>
      </c>
      <c r="F307" s="328" t="s">
        <v>12</v>
      </c>
      <c r="G307" s="22" t="e">
        <f>IF(B307="I",IF(C307="LABOR",VLOOKUP(D307,#REF!,3,FALSE),IF(C307="SINAPI",VLOOKUP(D307,#REF!,3,FALSE),IF(C307="COTAÇÃO",VLOOKUP(D307,#REF!,3,FALSE)))),IF(C307="LABOR",VLOOKUP(D307,#REF!,6,FALSE),IF(C307="SINAPI",VLOOKUP(D307,#REF!,3,FALSE),"outro")))</f>
        <v>#REF!</v>
      </c>
      <c r="H307" s="337">
        <v>0.04</v>
      </c>
      <c r="I307" s="24" t="e">
        <f>IF(B307="I",IF(F307="MO",IF(C307="LABOR",ROUND(VLOOKUP(D307,#REF!,4,FALSE)/(1+#REF!),2),IF(C307="SINAPI",ROUND(VLOOKUP(D307,#REF!,5,FALSE)/(1+#REF!),2),"outro")),IF(C307="LABOR",VLOOKUP(D307,#REF!,4,FALSE),IF(C307="SINAPI",VLOOKUP(D307,#REF!,5,FALSE),IF(C307="COTAÇÃO",VLOOKUP(D307,#REF!,14,FALSE))))),IF(C307="SINAPI",IF(F307="MO",ROUND(VLOOKUP(D307,#REF!,4,FALSE)/(1+#REF!),2),VLOOKUP(D307,#REF!,4,FALSE)),"outro"))</f>
        <v>#REF!</v>
      </c>
      <c r="J307" s="24" t="e">
        <f t="shared" si="11"/>
        <v>#REF!</v>
      </c>
    </row>
    <row r="308" spans="1:10">
      <c r="A308" s="321"/>
      <c r="B308" s="322"/>
      <c r="C308" s="4"/>
      <c r="D308" s="4"/>
      <c r="E308" s="5"/>
      <c r="F308" s="4"/>
      <c r="G308" s="5"/>
      <c r="H308" s="5"/>
      <c r="I308" s="5"/>
      <c r="J308" s="6"/>
    </row>
    <row r="309" spans="1:10" ht="25.5">
      <c r="A309" s="501" t="s">
        <v>7</v>
      </c>
      <c r="B309" s="501"/>
      <c r="C309" s="501" t="s">
        <v>8</v>
      </c>
      <c r="D309" s="501"/>
      <c r="E309" s="336" t="s">
        <v>9</v>
      </c>
      <c r="F309" s="8" t="s">
        <v>1</v>
      </c>
      <c r="G309" s="9"/>
      <c r="H309" s="10"/>
      <c r="I309" s="11"/>
      <c r="J309" s="12" t="s">
        <v>311</v>
      </c>
    </row>
    <row r="310" spans="1:10" s="1" customFormat="1" ht="43.5" customHeight="1">
      <c r="A310" s="319" t="str">
        <f>CONCATENATE($M$1,"-")</f>
        <v>IMPL-</v>
      </c>
      <c r="B310" s="323">
        <f>COUNTIF(B$1:B309,"&gt;0")+1</f>
        <v>7</v>
      </c>
      <c r="C310" s="13" t="s">
        <v>73</v>
      </c>
      <c r="D310" s="13">
        <v>20713</v>
      </c>
      <c r="E310" s="14" t="e">
        <f>IF(C310="LABOR",VLOOKUP(D310,#REF!,5,FALSE),IF(C310="SINAPI",VLOOKUP(D310,#REF!,2,FALSE),"outro"))</f>
        <v>#REF!</v>
      </c>
      <c r="F310" s="15" t="e">
        <f>IF(C310="LABOR",VLOOKUP(D310,#REF!,6,FALSE),IF(C310="SINAPI",VLOOKUP(D310,#REF!,3,FALSE),"outro"))</f>
        <v>#REF!</v>
      </c>
      <c r="G310" s="16"/>
      <c r="H310" s="17"/>
      <c r="I310" s="18"/>
      <c r="J310" s="211" t="e">
        <f>((SUMIF(F312:F340,"MO",J312:J340)*(1+$G$3)+(SUM(J312:J340)-SUMIF(F312:F340,"MO",J312:J340)))*(1+$H$3))</f>
        <v>#REF!</v>
      </c>
    </row>
    <row r="311" spans="1:10">
      <c r="A311" s="324"/>
      <c r="B311" s="331" t="s">
        <v>0</v>
      </c>
      <c r="C311" s="19" t="s">
        <v>5</v>
      </c>
      <c r="D311" s="19" t="s">
        <v>6</v>
      </c>
      <c r="E311" s="19" t="s">
        <v>74</v>
      </c>
      <c r="F311" s="19" t="s">
        <v>0</v>
      </c>
      <c r="G311" s="20" t="s">
        <v>1</v>
      </c>
      <c r="H311" s="20" t="s">
        <v>2</v>
      </c>
      <c r="I311" s="20" t="s">
        <v>3</v>
      </c>
      <c r="J311" s="19" t="s">
        <v>4</v>
      </c>
    </row>
    <row r="312" spans="1:10">
      <c r="A312" s="320"/>
      <c r="B312" s="13" t="s">
        <v>385</v>
      </c>
      <c r="C312" s="328" t="s">
        <v>382</v>
      </c>
      <c r="D312" s="22">
        <v>88264</v>
      </c>
      <c r="E312" s="21" t="e">
        <f>IF(B312="I",IF(C312="LABOR",VLOOKUP(D312,#REF!,2,FALSE),IF(C312="SINAPI",VLOOKUP(D312,#REF!,2,FALSE),IF(C312="COTAÇÃO",VLOOKUP(D312,#REF!,2,FALSE)))),IF(C312="LABOR",VLOOKUP(D312,#REF!,5,FALSE),IF(C312="SINAPI",VLOOKUP(D312,#REF!,2,FALSE),"outro")))</f>
        <v>#REF!</v>
      </c>
      <c r="F312" s="328" t="s">
        <v>10</v>
      </c>
      <c r="G312" s="22" t="e">
        <f>IF(B312="I",IF(C312="LABOR",VLOOKUP(D312,#REF!,3,FALSE),IF(C312="SINAPI",VLOOKUP(D312,#REF!,3,FALSE),IF(C312="COTAÇÃO",VLOOKUP(D312,#REF!,3,FALSE)))),IF(C312="LABOR",VLOOKUP(D312,#REF!,6,FALSE),IF(C312="SINAPI",VLOOKUP(D312,#REF!,3,FALSE),"outro")))</f>
        <v>#REF!</v>
      </c>
      <c r="H312" s="23">
        <v>2.9030999999999998</v>
      </c>
      <c r="I312" s="24" t="e">
        <f>IF(B312="I",IF(F312="MO",IF(C312="LABOR",ROUND(VLOOKUP(D312,#REF!,4,FALSE)/(1+#REF!),2),IF(C312="SINAPI",ROUND(VLOOKUP(D312,#REF!,5,FALSE)/(1+#REF!),2),"outro")),IF(C312="LABOR",VLOOKUP(D312,#REF!,4,FALSE),IF(C312="SINAPI",VLOOKUP(D312,#REF!,5,FALSE),IF(C312="COTAÇÃO",VLOOKUP(D312,#REF!,14,FALSE))))),IF(C312="SINAPI",IF(F312="MO",ROUND(VLOOKUP(D312,#REF!,4,FALSE)/(1+#REF!),2),VLOOKUP(D312,#REF!,4,FALSE)),"outro"))</f>
        <v>#REF!</v>
      </c>
      <c r="J312" s="24" t="e">
        <f>ROUND(H312*I312,2)</f>
        <v>#REF!</v>
      </c>
    </row>
    <row r="313" spans="1:10">
      <c r="A313" s="320"/>
      <c r="B313" s="13" t="s">
        <v>385</v>
      </c>
      <c r="C313" s="328" t="s">
        <v>382</v>
      </c>
      <c r="D313" s="22">
        <v>88309</v>
      </c>
      <c r="E313" s="21" t="e">
        <f>IF(B313="I",IF(C313="LABOR",VLOOKUP(D313,#REF!,2,FALSE),IF(C313="SINAPI",VLOOKUP(D313,#REF!,2,FALSE),IF(C313="COTAÇÃO",VLOOKUP(D313,#REF!,2,FALSE)))),IF(C313="LABOR",VLOOKUP(D313,#REF!,5,FALSE),IF(C313="SINAPI",VLOOKUP(D313,#REF!,2,FALSE),"outro")))</f>
        <v>#REF!</v>
      </c>
      <c r="F313" s="328" t="s">
        <v>10</v>
      </c>
      <c r="G313" s="22" t="e">
        <f>IF(B313="I",IF(C313="LABOR",VLOOKUP(D313,#REF!,3,FALSE),IF(C313="SINAPI",VLOOKUP(D313,#REF!,3,FALSE),IF(C313="COTAÇÃO",VLOOKUP(D313,#REF!,3,FALSE)))),IF(C313="LABOR",VLOOKUP(D313,#REF!,6,FALSE),IF(C313="SINAPI",VLOOKUP(D313,#REF!,3,FALSE),"outro")))</f>
        <v>#REF!</v>
      </c>
      <c r="H313" s="23">
        <v>1.0500000000000001E-2</v>
      </c>
      <c r="I313" s="24" t="e">
        <f>IF(B313="I",IF(F313="MO",IF(C313="LABOR",ROUND(VLOOKUP(D313,#REF!,4,FALSE)/(1+#REF!),2),IF(C313="SINAPI",ROUND(VLOOKUP(D313,#REF!,5,FALSE)/(1+#REF!),2),"outro")),IF(C313="LABOR",VLOOKUP(D313,#REF!,4,FALSE),IF(C313="SINAPI",VLOOKUP(D313,#REF!,5,FALSE),IF(C313="COTAÇÃO",VLOOKUP(D313,#REF!,14,FALSE))))),IF(C313="SINAPI",IF(F313="MO",ROUND(VLOOKUP(D313,#REF!,4,FALSE)/(1+#REF!),2),VLOOKUP(D313,#REF!,4,FALSE)),"outro"))</f>
        <v>#REF!</v>
      </c>
      <c r="J313" s="24" t="e">
        <f>ROUND(H313*I313,2)</f>
        <v>#REF!</v>
      </c>
    </row>
    <row r="314" spans="1:10">
      <c r="A314" s="320"/>
      <c r="B314" s="13" t="s">
        <v>385</v>
      </c>
      <c r="C314" s="328" t="s">
        <v>382</v>
      </c>
      <c r="D314" s="22">
        <v>88316</v>
      </c>
      <c r="E314" s="21" t="e">
        <f>IF(B314="I",IF(C314="LABOR",VLOOKUP(D314,#REF!,2,FALSE),IF(C314="SINAPI",VLOOKUP(D314,#REF!,2,FALSE),IF(C314="COTAÇÃO",VLOOKUP(D314,#REF!,2,FALSE)))),IF(C314="LABOR",VLOOKUP(D314,#REF!,5,FALSE),IF(C314="SINAPI",VLOOKUP(D314,#REF!,2,FALSE),"outro")))</f>
        <v>#REF!</v>
      </c>
      <c r="F314" s="328" t="s">
        <v>10</v>
      </c>
      <c r="G314" s="22" t="e">
        <f>IF(B314="I",IF(C314="LABOR",VLOOKUP(D314,#REF!,3,FALSE),IF(C314="SINAPI",VLOOKUP(D314,#REF!,3,FALSE),IF(C314="COTAÇÃO",VLOOKUP(D314,#REF!,3,FALSE)))),IF(C314="LABOR",VLOOKUP(D314,#REF!,6,FALSE),IF(C314="SINAPI",VLOOKUP(D314,#REF!,3,FALSE),"outro")))</f>
        <v>#REF!</v>
      </c>
      <c r="H314" s="23">
        <v>3.2511000000000001</v>
      </c>
      <c r="I314" s="24" t="e">
        <f>IF(B314="I",IF(F314="MO",IF(C314="LABOR",ROUND(VLOOKUP(D314,#REF!,4,FALSE)/(1+#REF!),2),IF(C314="SINAPI",ROUND(VLOOKUP(D314,#REF!,5,FALSE)/(1+#REF!),2),"outro")),IF(C314="LABOR",VLOOKUP(D314,#REF!,4,FALSE),IF(C314="SINAPI",VLOOKUP(D314,#REF!,5,FALSE),IF(C314="COTAÇÃO",VLOOKUP(D314,#REF!,14,FALSE))))),IF(C314="SINAPI",IF(F314="MO",ROUND(VLOOKUP(D314,#REF!,4,FALSE)/(1+#REF!),2),VLOOKUP(D314,#REF!,4,FALSE)),"outro"))</f>
        <v>#REF!</v>
      </c>
      <c r="J314" s="24" t="e">
        <f t="shared" ref="J314" si="12">ROUND(H314*I314,2)</f>
        <v>#REF!</v>
      </c>
    </row>
    <row r="315" spans="1:10">
      <c r="A315" s="320"/>
      <c r="B315" s="13" t="s">
        <v>386</v>
      </c>
      <c r="C315" s="328" t="s">
        <v>73</v>
      </c>
      <c r="D315" s="22">
        <v>20503</v>
      </c>
      <c r="E315" s="21" t="e">
        <f>IF(B315="I",IF(C315="LABOR",VLOOKUP(D315,#REF!,2,FALSE),IF(C315="SINAPI",VLOOKUP(D315,#REF!,2,FALSE),IF(C315="COTAÇÃO",VLOOKUP(D315,#REF!,2,FALSE)))),IF(C315="LABOR",VLOOKUP(D315,#REF!,5,FALSE),IF(C315="SINAPI",VLOOKUP(D315,#REF!,2,FALSE),"outro")))</f>
        <v>#REF!</v>
      </c>
      <c r="F315" s="328" t="s">
        <v>12</v>
      </c>
      <c r="G315" s="22" t="e">
        <f>IF(B315="I",IF(C315="LABOR",VLOOKUP(D315,#REF!,3,FALSE),IF(C315="SINAPI",VLOOKUP(D315,#REF!,3,FALSE),IF(C315="COTAÇÃO",VLOOKUP(D315,#REF!,3,FALSE)))),IF(C315="LABOR",VLOOKUP(D315,#REF!,6,FALSE),IF(C315="SINAPI",VLOOKUP(D315,#REF!,3,FALSE),"outro")))</f>
        <v>#REF!</v>
      </c>
      <c r="H315" s="23">
        <v>3.5279999999999999E-3</v>
      </c>
      <c r="I315" s="24" t="e">
        <f>IF(B315="I",IF(F315="MO",IF(C315="LABOR",ROUND(VLOOKUP(D315,#REF!,4,FALSE)/(1+#REF!),2),IF(C315="SINAPI",ROUND(VLOOKUP(D315,#REF!,5,FALSE)/(1+#REF!),2),"outro")),IF(C315="LABOR",VLOOKUP(D315,#REF!,4,FALSE),IF(C315="SINAPI",VLOOKUP(D315,#REF!,5,FALSE),IF(C315="COTAÇÃO",VLOOKUP(D315,#REF!,14,FALSE))))),IF(C315="SINAPI",IF(F315="MO",ROUND(VLOOKUP(D315,#REF!,4,FALSE)/(1+#REF!),2),VLOOKUP(D315,#REF!,4,FALSE)),"outro"))</f>
        <v>#REF!</v>
      </c>
      <c r="J315" s="24" t="e">
        <f t="shared" ref="J315:J340" si="13">ROUND(H315*I315,2)</f>
        <v>#REF!</v>
      </c>
    </row>
    <row r="316" spans="1:10">
      <c r="A316" s="320"/>
      <c r="B316" s="13" t="s">
        <v>386</v>
      </c>
      <c r="C316" s="328" t="s">
        <v>382</v>
      </c>
      <c r="D316" s="22">
        <v>13284</v>
      </c>
      <c r="E316" s="21" t="e">
        <f>IF(B316="I",IF(C316="LABOR",VLOOKUP(D316,#REF!,2,FALSE),IF(C316="SINAPI",VLOOKUP(D316,#REF!,2,FALSE),IF(C316="COTAÇÃO",VLOOKUP(D316,#REF!,2,FALSE)))),IF(C316="LABOR",VLOOKUP(D316,#REF!,5,FALSE),IF(C316="SINAPI",VLOOKUP(D316,#REF!,2,FALSE),"outro")))</f>
        <v>#REF!</v>
      </c>
      <c r="F316" s="328" t="s">
        <v>12</v>
      </c>
      <c r="G316" s="22" t="e">
        <f>IF(B316="I",IF(C316="LABOR",VLOOKUP(D316,#REF!,3,FALSE),IF(C316="SINAPI",VLOOKUP(D316,#REF!,3,FALSE),IF(C316="COTAÇÃO",VLOOKUP(D316,#REF!,3,FALSE)))),IF(C316="LABOR",VLOOKUP(D316,#REF!,6,FALSE),IF(C316="SINAPI",VLOOKUP(D316,#REF!,3,FALSE),"outro")))</f>
        <v>#REF!</v>
      </c>
      <c r="H316" s="23">
        <v>1.8374999999999999</v>
      </c>
      <c r="I316" s="24" t="e">
        <f>IF(B316="I",IF(F316="MO",IF(C316="LABOR",ROUND(VLOOKUP(D316,#REF!,4,FALSE)/(1+#REF!),2),IF(C316="SINAPI",ROUND(VLOOKUP(D316,#REF!,5,FALSE)/(1+#REF!),2),"outro")),IF(C316="LABOR",VLOOKUP(D316,#REF!,4,FALSE),IF(C316="SINAPI",VLOOKUP(D316,#REF!,5,FALSE),IF(C316="COTAÇÃO",VLOOKUP(D316,#REF!,14,FALSE))))),IF(C316="SINAPI",IF(F316="MO",ROUND(VLOOKUP(D316,#REF!,4,FALSE)/(1+#REF!),2),VLOOKUP(D316,#REF!,4,FALSE)),"outro"))</f>
        <v>#REF!</v>
      </c>
      <c r="J316" s="24" t="e">
        <f t="shared" si="13"/>
        <v>#REF!</v>
      </c>
    </row>
    <row r="317" spans="1:10">
      <c r="A317" s="320"/>
      <c r="B317" s="13" t="s">
        <v>386</v>
      </c>
      <c r="C317" s="328" t="s">
        <v>382</v>
      </c>
      <c r="D317" s="22">
        <v>4721</v>
      </c>
      <c r="E317" s="21" t="e">
        <f>IF(B317="I",IF(C317="LABOR",VLOOKUP(D317,#REF!,2,FALSE),IF(C317="SINAPI",VLOOKUP(D317,#REF!,2,FALSE),IF(C317="COTAÇÃO",VLOOKUP(D317,#REF!,2,FALSE)))),IF(C317="LABOR",VLOOKUP(D317,#REF!,5,FALSE),IF(C317="SINAPI",VLOOKUP(D317,#REF!,2,FALSE),"outro")))</f>
        <v>#REF!</v>
      </c>
      <c r="F317" s="328" t="s">
        <v>12</v>
      </c>
      <c r="G317" s="22" t="e">
        <f>IF(B317="I",IF(C317="LABOR",VLOOKUP(D317,#REF!,3,FALSE),IF(C317="SINAPI",VLOOKUP(D317,#REF!,3,FALSE),IF(C317="COTAÇÃO",VLOOKUP(D317,#REF!,3,FALSE)))),IF(C317="LABOR",VLOOKUP(D317,#REF!,6,FALSE),IF(C317="SINAPI",VLOOKUP(D317,#REF!,3,FALSE),"outro")))</f>
        <v>#REF!</v>
      </c>
      <c r="H317" s="23">
        <v>2E-3</v>
      </c>
      <c r="I317" s="24" t="e">
        <f>IF(B317="I",IF(F317="MO",IF(C317="LABOR",ROUND(VLOOKUP(D317,#REF!,4,FALSE)/(1+#REF!),2),IF(C317="SINAPI",ROUND(VLOOKUP(D317,#REF!,5,FALSE)/(1+#REF!),2),"outro")),IF(C317="LABOR",VLOOKUP(D317,#REF!,4,FALSE),IF(C317="SINAPI",VLOOKUP(D317,#REF!,5,FALSE),IF(C317="COTAÇÃO",VLOOKUP(D317,#REF!,14,FALSE))))),IF(C317="SINAPI",IF(F317="MO",ROUND(VLOOKUP(D317,#REF!,4,FALSE)/(1+#REF!),2),VLOOKUP(D317,#REF!,4,FALSE)),"outro"))</f>
        <v>#REF!</v>
      </c>
      <c r="J317" s="24" t="e">
        <f t="shared" si="13"/>
        <v>#REF!</v>
      </c>
    </row>
    <row r="318" spans="1:10">
      <c r="A318" s="320"/>
      <c r="B318" s="13" t="s">
        <v>386</v>
      </c>
      <c r="C318" s="328" t="s">
        <v>382</v>
      </c>
      <c r="D318" s="22">
        <v>4718</v>
      </c>
      <c r="E318" s="21" t="e">
        <f>IF(B318="I",IF(C318="LABOR",VLOOKUP(D318,#REF!,2,FALSE),IF(C318="SINAPI",VLOOKUP(D318,#REF!,2,FALSE),IF(C318="COTAÇÃO",VLOOKUP(D318,#REF!,2,FALSE)))),IF(C318="LABOR",VLOOKUP(D318,#REF!,5,FALSE),IF(C318="SINAPI",VLOOKUP(D318,#REF!,2,FALSE),"outro")))</f>
        <v>#REF!</v>
      </c>
      <c r="F318" s="328" t="s">
        <v>12</v>
      </c>
      <c r="G318" s="22" t="e">
        <f>IF(B318="I",IF(C318="LABOR",VLOOKUP(D318,#REF!,3,FALSE),IF(C318="SINAPI",VLOOKUP(D318,#REF!,3,FALSE),IF(C318="COTAÇÃO",VLOOKUP(D318,#REF!,3,FALSE)))),IF(C318="LABOR",VLOOKUP(D318,#REF!,6,FALSE),IF(C318="SINAPI",VLOOKUP(D318,#REF!,3,FALSE),"outro")))</f>
        <v>#REF!</v>
      </c>
      <c r="H318" s="23">
        <v>2E-3</v>
      </c>
      <c r="I318" s="24" t="e">
        <f>IF(B318="I",IF(F318="MO",IF(C318="LABOR",ROUND(VLOOKUP(D318,#REF!,4,FALSE)/(1+#REF!),2),IF(C318="SINAPI",ROUND(VLOOKUP(D318,#REF!,5,FALSE)/(1+#REF!),2),"outro")),IF(C318="LABOR",VLOOKUP(D318,#REF!,4,FALSE),IF(C318="SINAPI",VLOOKUP(D318,#REF!,5,FALSE),IF(C318="COTAÇÃO",VLOOKUP(D318,#REF!,14,FALSE))))),IF(C318="SINAPI",IF(F318="MO",ROUND(VLOOKUP(D318,#REF!,4,FALSE)/(1+#REF!),2),VLOOKUP(D318,#REF!,4,FALSE)),"outro"))</f>
        <v>#REF!</v>
      </c>
      <c r="J318" s="24" t="e">
        <f t="shared" si="13"/>
        <v>#REF!</v>
      </c>
    </row>
    <row r="319" spans="1:10" ht="30">
      <c r="A319" s="320"/>
      <c r="B319" s="13" t="s">
        <v>386</v>
      </c>
      <c r="C319" s="328" t="s">
        <v>382</v>
      </c>
      <c r="D319" s="22">
        <v>1347</v>
      </c>
      <c r="E319" s="14" t="e">
        <f>IF(B319="I",IF(C319="LABOR",VLOOKUP(D319,#REF!,2,FALSE),IF(C319="SINAPI",VLOOKUP(D319,#REF!,2,FALSE),IF(C319="COTAÇÃO",VLOOKUP(D319,#REF!,2,FALSE)))),IF(C319="LABOR",VLOOKUP(D319,#REF!,5,FALSE),IF(C319="SINAPI",VLOOKUP(D319,#REF!,2,FALSE),"outro")))</f>
        <v>#REF!</v>
      </c>
      <c r="F319" s="328" t="s">
        <v>12</v>
      </c>
      <c r="G319" s="22" t="e">
        <f>IF(B319="I",IF(C319="LABOR",VLOOKUP(D319,#REF!,3,FALSE),IF(C319="SINAPI",VLOOKUP(D319,#REF!,3,FALSE),IF(C319="COTAÇÃO",VLOOKUP(D319,#REF!,3,FALSE)))),IF(C319="LABOR",VLOOKUP(D319,#REF!,6,FALSE),IF(C319="SINAPI",VLOOKUP(D319,#REF!,3,FALSE),"outro")))</f>
        <v>#REF!</v>
      </c>
      <c r="H319" s="23">
        <v>0.06</v>
      </c>
      <c r="I319" s="24" t="e">
        <f>IF(B319="I",IF(F319="MO",IF(C319="LABOR",ROUND(VLOOKUP(D319,#REF!,4,FALSE)/(1+#REF!),2),IF(C319="SINAPI",ROUND(VLOOKUP(D319,#REF!,5,FALSE)/(1+#REF!),2),"outro")),IF(C319="LABOR",VLOOKUP(D319,#REF!,4,FALSE),IF(C319="SINAPI",VLOOKUP(D319,#REF!,5,FALSE),IF(C319="COTAÇÃO",VLOOKUP(D319,#REF!,14,FALSE))))),IF(C319="SINAPI",IF(F319="MO",ROUND(VLOOKUP(D319,#REF!,4,FALSE)/(1+#REF!),2),VLOOKUP(D319,#REF!,4,FALSE)),"outro"))</f>
        <v>#REF!</v>
      </c>
      <c r="J319" s="24" t="e">
        <f t="shared" si="13"/>
        <v>#REF!</v>
      </c>
    </row>
    <row r="320" spans="1:10">
      <c r="A320" s="320"/>
      <c r="B320" s="13" t="s">
        <v>386</v>
      </c>
      <c r="C320" s="328" t="s">
        <v>382</v>
      </c>
      <c r="D320" s="22">
        <v>13597</v>
      </c>
      <c r="E320" s="21" t="e">
        <f>IF(B320="I",IF(C320="LABOR",VLOOKUP(D320,#REF!,2,FALSE),IF(C320="SINAPI",VLOOKUP(D320,#REF!,2,FALSE),IF(C320="COTAÇÃO",VLOOKUP(D320,#REF!,2,FALSE)))),IF(C320="LABOR",VLOOKUP(D320,#REF!,5,FALSE),IF(C320="SINAPI",VLOOKUP(D320,#REF!,2,FALSE),"outro")))</f>
        <v>#REF!</v>
      </c>
      <c r="F320" s="328" t="s">
        <v>12</v>
      </c>
      <c r="G320" s="22" t="e">
        <f>IF(B320="I",IF(C320="LABOR",VLOOKUP(D320,#REF!,3,FALSE),IF(C320="SINAPI",VLOOKUP(D320,#REF!,3,FALSE),IF(C320="COTAÇÃO",VLOOKUP(D320,#REF!,3,FALSE)))),IF(C320="LABOR",VLOOKUP(D320,#REF!,6,FALSE),IF(C320="SINAPI",VLOOKUP(D320,#REF!,3,FALSE),"outro")))</f>
        <v>#REF!</v>
      </c>
      <c r="H320" s="23">
        <v>0.05</v>
      </c>
      <c r="I320" s="24" t="e">
        <f>IF(B320="I",IF(F320="MO",IF(C320="LABOR",ROUND(VLOOKUP(D320,#REF!,4,FALSE)/(1+#REF!),2),IF(C320="SINAPI",ROUND(VLOOKUP(D320,#REF!,5,FALSE)/(1+#REF!),2),"outro")),IF(C320="LABOR",VLOOKUP(D320,#REF!,4,FALSE),IF(C320="SINAPI",VLOOKUP(D320,#REF!,5,FALSE),IF(C320="COTAÇÃO",VLOOKUP(D320,#REF!,14,FALSE))))),IF(C320="SINAPI",IF(F320="MO",ROUND(VLOOKUP(D320,#REF!,4,FALSE)/(1+#REF!),2),VLOOKUP(D320,#REF!,4,FALSE)),"outro"))</f>
        <v>#REF!</v>
      </c>
      <c r="J320" s="24" t="e">
        <f t="shared" si="13"/>
        <v>#REF!</v>
      </c>
    </row>
    <row r="321" spans="1:10">
      <c r="A321" s="320"/>
      <c r="B321" s="13" t="s">
        <v>386</v>
      </c>
      <c r="C321" s="328" t="s">
        <v>73</v>
      </c>
      <c r="D321" s="22">
        <v>41530</v>
      </c>
      <c r="E321" s="21" t="e">
        <f>IF(B321="I",IF(C321="LABOR",VLOOKUP(D321,#REF!,2,FALSE),IF(C321="SINAPI",VLOOKUP(D321,#REF!,2,FALSE),IF(C321="COTAÇÃO",VLOOKUP(D321,#REF!,2,FALSE)))),IF(C321="LABOR",VLOOKUP(D321,#REF!,5,FALSE),IF(C321="SINAPI",VLOOKUP(D321,#REF!,2,FALSE),"outro")))</f>
        <v>#REF!</v>
      </c>
      <c r="F321" s="328" t="s">
        <v>12</v>
      </c>
      <c r="G321" s="22" t="e">
        <f>IF(B321="I",IF(C321="LABOR",VLOOKUP(D321,#REF!,3,FALSE),IF(C321="SINAPI",VLOOKUP(D321,#REF!,3,FALSE),IF(C321="COTAÇÃO",VLOOKUP(D321,#REF!,3,FALSE)))),IF(C321="LABOR",VLOOKUP(D321,#REF!,6,FALSE),IF(C321="SINAPI",VLOOKUP(D321,#REF!,3,FALSE),"outro")))</f>
        <v>#REF!</v>
      </c>
      <c r="H321" s="23">
        <v>0.05</v>
      </c>
      <c r="I321" s="24" t="e">
        <f>IF(B321="I",IF(F321="MO",IF(C321="LABOR",ROUND(VLOOKUP(D321,#REF!,4,FALSE)/(1+#REF!),2),IF(C321="SINAPI",ROUND(VLOOKUP(D321,#REF!,5,FALSE)/(1+#REF!),2),"outro")),IF(C321="LABOR",VLOOKUP(D321,#REF!,4,FALSE),IF(C321="SINAPI",VLOOKUP(D321,#REF!,5,FALSE),IF(C321="COTAÇÃO",VLOOKUP(D321,#REF!,14,FALSE))))),IF(C321="SINAPI",IF(F321="MO",ROUND(VLOOKUP(D321,#REF!,4,FALSE)/(1+#REF!),2),VLOOKUP(D321,#REF!,4,FALSE)),"outro"))</f>
        <v>#REF!</v>
      </c>
      <c r="J321" s="24" t="e">
        <f t="shared" si="13"/>
        <v>#REF!</v>
      </c>
    </row>
    <row r="322" spans="1:10">
      <c r="A322" s="320"/>
      <c r="B322" s="13" t="s">
        <v>386</v>
      </c>
      <c r="C322" s="328" t="s">
        <v>73</v>
      </c>
      <c r="D322" s="22">
        <v>43006</v>
      </c>
      <c r="E322" s="21" t="e">
        <f>IF(B322="I",IF(C322="LABOR",VLOOKUP(D322,#REF!,2,FALSE),IF(C322="SINAPI",VLOOKUP(D322,#REF!,2,FALSE),IF(C322="COTAÇÃO",VLOOKUP(D322,#REF!,2,FALSE)))),IF(C322="LABOR",VLOOKUP(D322,#REF!,5,FALSE),IF(C322="SINAPI",VLOOKUP(D322,#REF!,2,FALSE),"outro")))</f>
        <v>#REF!</v>
      </c>
      <c r="F322" s="328" t="s">
        <v>12</v>
      </c>
      <c r="G322" s="22" t="e">
        <f>IF(B322="I",IF(C322="LABOR",VLOOKUP(D322,#REF!,3,FALSE),IF(C322="SINAPI",VLOOKUP(D322,#REF!,3,FALSE),IF(C322="COTAÇÃO",VLOOKUP(D322,#REF!,3,FALSE)))),IF(C322="LABOR",VLOOKUP(D322,#REF!,6,FALSE),IF(C322="SINAPI",VLOOKUP(D322,#REF!,3,FALSE),"outro")))</f>
        <v>#REF!</v>
      </c>
      <c r="H322" s="23">
        <v>3.2742</v>
      </c>
      <c r="I322" s="24" t="e">
        <f>IF(B322="I",IF(F322="MO",IF(C322="LABOR",ROUND(VLOOKUP(D322,#REF!,4,FALSE)/(1+#REF!),2),IF(C322="SINAPI",ROUND(VLOOKUP(D322,#REF!,5,FALSE)/(1+#REF!),2),"outro")),IF(C322="LABOR",VLOOKUP(D322,#REF!,4,FALSE),IF(C322="SINAPI",VLOOKUP(D322,#REF!,5,FALSE),IF(C322="COTAÇÃO",VLOOKUP(D322,#REF!,14,FALSE))))),IF(C322="SINAPI",IF(F322="MO",ROUND(VLOOKUP(D322,#REF!,4,FALSE)/(1+#REF!),2),VLOOKUP(D322,#REF!,4,FALSE)),"outro"))</f>
        <v>#REF!</v>
      </c>
      <c r="J322" s="24" t="e">
        <f t="shared" si="13"/>
        <v>#REF!</v>
      </c>
    </row>
    <row r="323" spans="1:10">
      <c r="A323" s="320"/>
      <c r="B323" s="13" t="s">
        <v>386</v>
      </c>
      <c r="C323" s="328" t="s">
        <v>73</v>
      </c>
      <c r="D323" s="22">
        <v>43015</v>
      </c>
      <c r="E323" s="21" t="e">
        <f>IF(B323="I",IF(C323="LABOR",VLOOKUP(D323,#REF!,2,FALSE),IF(C323="SINAPI",VLOOKUP(D323,#REF!,2,FALSE),IF(C323="COTAÇÃO",VLOOKUP(D323,#REF!,2,FALSE)))),IF(C323="LABOR",VLOOKUP(D323,#REF!,5,FALSE),IF(C323="SINAPI",VLOOKUP(D323,#REF!,2,FALSE),"outro")))</f>
        <v>#REF!</v>
      </c>
      <c r="F323" s="328" t="s">
        <v>12</v>
      </c>
      <c r="G323" s="22" t="e">
        <f>IF(B323="I",IF(C323="LABOR",VLOOKUP(D323,#REF!,3,FALSE),IF(C323="SINAPI",VLOOKUP(D323,#REF!,3,FALSE),IF(C323="COTAÇÃO",VLOOKUP(D323,#REF!,3,FALSE)))),IF(C323="LABOR",VLOOKUP(D323,#REF!,6,FALSE),IF(C323="SINAPI",VLOOKUP(D323,#REF!,3,FALSE),"outro")))</f>
        <v>#REF!</v>
      </c>
      <c r="H323" s="23">
        <v>1.0863</v>
      </c>
      <c r="I323" s="24" t="e">
        <f>IF(B323="I",IF(F323="MO",IF(C323="LABOR",ROUND(VLOOKUP(D323,#REF!,4,FALSE)/(1+#REF!),2),IF(C323="SINAPI",ROUND(VLOOKUP(D323,#REF!,5,FALSE)/(1+#REF!),2),"outro")),IF(C323="LABOR",VLOOKUP(D323,#REF!,4,FALSE),IF(C323="SINAPI",VLOOKUP(D323,#REF!,5,FALSE),IF(C323="COTAÇÃO",VLOOKUP(D323,#REF!,14,FALSE))))),IF(C323="SINAPI",IF(F323="MO",ROUND(VLOOKUP(D323,#REF!,4,FALSE)/(1+#REF!),2),VLOOKUP(D323,#REF!,4,FALSE)),"outro"))</f>
        <v>#REF!</v>
      </c>
      <c r="J323" s="24" t="e">
        <f t="shared" si="13"/>
        <v>#REF!</v>
      </c>
    </row>
    <row r="324" spans="1:10">
      <c r="A324" s="320"/>
      <c r="B324" s="13" t="s">
        <v>386</v>
      </c>
      <c r="C324" s="328" t="s">
        <v>73</v>
      </c>
      <c r="D324" s="22">
        <v>43059</v>
      </c>
      <c r="E324" s="21" t="e">
        <f>IF(B324="I",IF(C324="LABOR",VLOOKUP(D324,#REF!,2,FALSE),IF(C324="SINAPI",VLOOKUP(D324,#REF!,2,FALSE),IF(C324="COTAÇÃO",VLOOKUP(D324,#REF!,2,FALSE)))),IF(C324="LABOR",VLOOKUP(D324,#REF!,5,FALSE),IF(C324="SINAPI",VLOOKUP(D324,#REF!,2,FALSE),"outro")))</f>
        <v>#REF!</v>
      </c>
      <c r="F324" s="328" t="s">
        <v>12</v>
      </c>
      <c r="G324" s="22" t="e">
        <f>IF(B324="I",IF(C324="LABOR",VLOOKUP(D324,#REF!,3,FALSE),IF(C324="SINAPI",VLOOKUP(D324,#REF!,3,FALSE),IF(C324="COTAÇÃO",VLOOKUP(D324,#REF!,3,FALSE)))),IF(C324="LABOR",VLOOKUP(D324,#REF!,6,FALSE),IF(C324="SINAPI",VLOOKUP(D324,#REF!,3,FALSE),"outro")))</f>
        <v>#REF!</v>
      </c>
      <c r="H324" s="23">
        <v>1.1424000000000001</v>
      </c>
      <c r="I324" s="24" t="e">
        <f>IF(B324="I",IF(F324="MO",IF(C324="LABOR",ROUND(VLOOKUP(D324,#REF!,4,FALSE)/(1+#REF!),2),IF(C324="SINAPI",ROUND(VLOOKUP(D324,#REF!,5,FALSE)/(1+#REF!),2),"outro")),IF(C324="LABOR",VLOOKUP(D324,#REF!,4,FALSE),IF(C324="SINAPI",VLOOKUP(D324,#REF!,5,FALSE),IF(C324="COTAÇÃO",VLOOKUP(D324,#REF!,14,FALSE))))),IF(C324="SINAPI",IF(F324="MO",ROUND(VLOOKUP(D324,#REF!,4,FALSE)/(1+#REF!),2),VLOOKUP(D324,#REF!,4,FALSE)),"outro"))</f>
        <v>#REF!</v>
      </c>
      <c r="J324" s="24" t="e">
        <f t="shared" si="13"/>
        <v>#REF!</v>
      </c>
    </row>
    <row r="325" spans="1:10">
      <c r="A325" s="320"/>
      <c r="B325" s="13" t="s">
        <v>386</v>
      </c>
      <c r="C325" s="328" t="s">
        <v>73</v>
      </c>
      <c r="D325" s="22">
        <v>43149</v>
      </c>
      <c r="E325" s="21" t="e">
        <f>IF(B325="I",IF(C325="LABOR",VLOOKUP(D325,#REF!,2,FALSE),IF(C325="SINAPI",VLOOKUP(D325,#REF!,2,FALSE),IF(C325="COTAÇÃO",VLOOKUP(D325,#REF!,2,FALSE)))),IF(C325="LABOR",VLOOKUP(D325,#REF!,5,FALSE),IF(C325="SINAPI",VLOOKUP(D325,#REF!,2,FALSE),"outro")))</f>
        <v>#REF!</v>
      </c>
      <c r="F325" s="328" t="s">
        <v>12</v>
      </c>
      <c r="G325" s="22" t="e">
        <f>IF(B325="I",IF(C325="LABOR",VLOOKUP(D325,#REF!,3,FALSE),IF(C325="SINAPI",VLOOKUP(D325,#REF!,3,FALSE),IF(C325="COTAÇÃO",VLOOKUP(D325,#REF!,3,FALSE)))),IF(C325="LABOR",VLOOKUP(D325,#REF!,6,FALSE),IF(C325="SINAPI",VLOOKUP(D325,#REF!,3,FALSE),"outro")))</f>
        <v>#REF!</v>
      </c>
      <c r="H325" s="23">
        <v>3.2742</v>
      </c>
      <c r="I325" s="24" t="e">
        <f>IF(B325="I",IF(F325="MO",IF(C325="LABOR",ROUND(VLOOKUP(D325,#REF!,4,FALSE)/(1+#REF!),2),IF(C325="SINAPI",ROUND(VLOOKUP(D325,#REF!,5,FALSE)/(1+#REF!),2),"outro")),IF(C325="LABOR",VLOOKUP(D325,#REF!,4,FALSE),IF(C325="SINAPI",VLOOKUP(D325,#REF!,5,FALSE),IF(C325="COTAÇÃO",VLOOKUP(D325,#REF!,14,FALSE))))),IF(C325="SINAPI",IF(F325="MO",ROUND(VLOOKUP(D325,#REF!,4,FALSE)/(1+#REF!),2),VLOOKUP(D325,#REF!,4,FALSE)),"outro"))</f>
        <v>#REF!</v>
      </c>
      <c r="J325" s="24" t="e">
        <f t="shared" si="13"/>
        <v>#REF!</v>
      </c>
    </row>
    <row r="326" spans="1:10">
      <c r="A326" s="320"/>
      <c r="B326" s="13" t="s">
        <v>386</v>
      </c>
      <c r="C326" s="328" t="s">
        <v>73</v>
      </c>
      <c r="D326" s="22">
        <v>43150</v>
      </c>
      <c r="E326" s="21" t="e">
        <f>IF(B326="I",IF(C326="LABOR",VLOOKUP(D326,#REF!,2,FALSE),IF(C326="SINAPI",VLOOKUP(D326,#REF!,2,FALSE),IF(C326="COTAÇÃO",VLOOKUP(D326,#REF!,2,FALSE)))),IF(C326="LABOR",VLOOKUP(D326,#REF!,5,FALSE),IF(C326="SINAPI",VLOOKUP(D326,#REF!,2,FALSE),"outro")))</f>
        <v>#REF!</v>
      </c>
      <c r="F326" s="328" t="s">
        <v>12</v>
      </c>
      <c r="G326" s="22" t="e">
        <f>IF(B326="I",IF(C326="LABOR",VLOOKUP(D326,#REF!,3,FALSE),IF(C326="SINAPI",VLOOKUP(D326,#REF!,3,FALSE),IF(C326="COTAÇÃO",VLOOKUP(D326,#REF!,3,FALSE)))),IF(C326="LABOR",VLOOKUP(D326,#REF!,6,FALSE),IF(C326="SINAPI",VLOOKUP(D326,#REF!,3,FALSE),"outro")))</f>
        <v>#REF!</v>
      </c>
      <c r="H326" s="23">
        <v>1.0863</v>
      </c>
      <c r="I326" s="24" t="e">
        <f>IF(B326="I",IF(F326="MO",IF(C326="LABOR",ROUND(VLOOKUP(D326,#REF!,4,FALSE)/(1+#REF!),2),IF(C326="SINAPI",ROUND(VLOOKUP(D326,#REF!,5,FALSE)/(1+#REF!),2),"outro")),IF(C326="LABOR",VLOOKUP(D326,#REF!,4,FALSE),IF(C326="SINAPI",VLOOKUP(D326,#REF!,5,FALSE),IF(C326="COTAÇÃO",VLOOKUP(D326,#REF!,14,FALSE))))),IF(C326="SINAPI",IF(F326="MO",ROUND(VLOOKUP(D326,#REF!,4,FALSE)/(1+#REF!),2),VLOOKUP(D326,#REF!,4,FALSE)),"outro"))</f>
        <v>#REF!</v>
      </c>
      <c r="J326" s="24" t="e">
        <f t="shared" si="13"/>
        <v>#REF!</v>
      </c>
    </row>
    <row r="327" spans="1:10">
      <c r="A327" s="320"/>
      <c r="B327" s="13" t="s">
        <v>386</v>
      </c>
      <c r="C327" s="328" t="s">
        <v>73</v>
      </c>
      <c r="D327" s="22">
        <v>43620</v>
      </c>
      <c r="E327" s="21" t="e">
        <f>IF(B327="I",IF(C327="LABOR",VLOOKUP(D327,#REF!,2,FALSE),IF(C327="SINAPI",VLOOKUP(D327,#REF!,2,FALSE),IF(C327="COTAÇÃO",VLOOKUP(D327,#REF!,2,FALSE)))),IF(C327="LABOR",VLOOKUP(D327,#REF!,5,FALSE),IF(C327="SINAPI",VLOOKUP(D327,#REF!,2,FALSE),"outro")))</f>
        <v>#REF!</v>
      </c>
      <c r="F327" s="328" t="s">
        <v>12</v>
      </c>
      <c r="G327" s="22" t="e">
        <f>IF(B327="I",IF(C327="LABOR",VLOOKUP(D327,#REF!,3,FALSE),IF(C327="SINAPI",VLOOKUP(D327,#REF!,3,FALSE),IF(C327="COTAÇÃO",VLOOKUP(D327,#REF!,3,FALSE)))),IF(C327="LABOR",VLOOKUP(D327,#REF!,6,FALSE),IF(C327="SINAPI",VLOOKUP(D327,#REF!,3,FALSE),"outro")))</f>
        <v>#REF!</v>
      </c>
      <c r="H327" s="23">
        <v>0.1</v>
      </c>
      <c r="I327" s="24" t="e">
        <f>IF(B327="I",IF(F327="MO",IF(C327="LABOR",ROUND(VLOOKUP(D327,#REF!,4,FALSE)/(1+#REF!),2),IF(C327="SINAPI",ROUND(VLOOKUP(D327,#REF!,5,FALSE)/(1+#REF!),2),"outro")),IF(C327="LABOR",VLOOKUP(D327,#REF!,4,FALSE),IF(C327="SINAPI",VLOOKUP(D327,#REF!,5,FALSE),IF(C327="COTAÇÃO",VLOOKUP(D327,#REF!,14,FALSE))))),IF(C327="SINAPI",IF(F327="MO",ROUND(VLOOKUP(D327,#REF!,4,FALSE)/(1+#REF!),2),VLOOKUP(D327,#REF!,4,FALSE)),"outro"))</f>
        <v>#REF!</v>
      </c>
      <c r="J327" s="24" t="e">
        <f t="shared" si="13"/>
        <v>#REF!</v>
      </c>
    </row>
    <row r="328" spans="1:10">
      <c r="A328" s="320"/>
      <c r="B328" s="13" t="s">
        <v>386</v>
      </c>
      <c r="C328" s="328" t="s">
        <v>382</v>
      </c>
      <c r="D328" s="22">
        <v>20008</v>
      </c>
      <c r="E328" s="21" t="e">
        <f>IF(B328="I",IF(C328="LABOR",VLOOKUP(D328,#REF!,2,FALSE),IF(C328="SINAPI",VLOOKUP(D328,#REF!,2,FALSE),IF(C328="COTAÇÃO",VLOOKUP(D328,#REF!,2,FALSE)))),IF(C328="LABOR",VLOOKUP(D328,#REF!,5,FALSE),IF(C328="SINAPI",VLOOKUP(D328,#REF!,2,FALSE),"outro")))</f>
        <v>#REF!</v>
      </c>
      <c r="F328" s="328" t="s">
        <v>12</v>
      </c>
      <c r="G328" s="22" t="e">
        <f>IF(B328="I",IF(C328="LABOR",VLOOKUP(D328,#REF!,3,FALSE),IF(C328="SINAPI",VLOOKUP(D328,#REF!,3,FALSE),IF(C328="COTAÇÃO",VLOOKUP(D328,#REF!,3,FALSE)))),IF(C328="LABOR",VLOOKUP(D328,#REF!,6,FALSE),IF(C328="SINAPI",VLOOKUP(D328,#REF!,3,FALSE),"outro")))</f>
        <v>#REF!</v>
      </c>
      <c r="H328" s="23">
        <v>0.05</v>
      </c>
      <c r="I328" s="24" t="e">
        <f>IF(B328="I",IF(F328="MO",IF(C328="LABOR",ROUND(VLOOKUP(D328,#REF!,4,FALSE)/(1+#REF!),2),IF(C328="SINAPI",ROUND(VLOOKUP(D328,#REF!,5,FALSE)/(1+#REF!),2),"outro")),IF(C328="LABOR",VLOOKUP(D328,#REF!,4,FALSE),IF(C328="SINAPI",VLOOKUP(D328,#REF!,5,FALSE),IF(C328="COTAÇÃO",VLOOKUP(D328,#REF!,14,FALSE))))),IF(C328="SINAPI",IF(F328="MO",ROUND(VLOOKUP(D328,#REF!,4,FALSE)/(1+#REF!),2),VLOOKUP(D328,#REF!,4,FALSE)),"outro"))</f>
        <v>#REF!</v>
      </c>
      <c r="J328" s="24" t="e">
        <f t="shared" si="13"/>
        <v>#REF!</v>
      </c>
    </row>
    <row r="329" spans="1:10">
      <c r="A329" s="320"/>
      <c r="B329" s="13" t="s">
        <v>386</v>
      </c>
      <c r="C329" s="328" t="s">
        <v>382</v>
      </c>
      <c r="D329" s="22">
        <v>14544</v>
      </c>
      <c r="E329" s="21" t="e">
        <f>IF(B329="I",IF(C329="LABOR",VLOOKUP(D329,#REF!,2,FALSE),IF(C329="SINAPI",VLOOKUP(D329,#REF!,2,FALSE),IF(C329="COTAÇÃO",VLOOKUP(D329,#REF!,2,FALSE)))),IF(C329="LABOR",VLOOKUP(D329,#REF!,5,FALSE),IF(C329="SINAPI",VLOOKUP(D329,#REF!,2,FALSE),"outro")))</f>
        <v>#REF!</v>
      </c>
      <c r="F329" s="328" t="s">
        <v>12</v>
      </c>
      <c r="G329" s="22" t="e">
        <f>IF(B329="I",IF(C329="LABOR",VLOOKUP(D329,#REF!,3,FALSE),IF(C329="SINAPI",VLOOKUP(D329,#REF!,3,FALSE),IF(C329="COTAÇÃO",VLOOKUP(D329,#REF!,3,FALSE)))),IF(C329="LABOR",VLOOKUP(D329,#REF!,6,FALSE),IF(C329="SINAPI",VLOOKUP(D329,#REF!,3,FALSE),"outro")))</f>
        <v>#REF!</v>
      </c>
      <c r="H329" s="23">
        <v>0.45</v>
      </c>
      <c r="I329" s="24" t="e">
        <f>IF(B329="I",IF(F329="MO",IF(C329="LABOR",ROUND(VLOOKUP(D329,#REF!,4,FALSE)/(1+#REF!),2),IF(C329="SINAPI",ROUND(VLOOKUP(D329,#REF!,5,FALSE)/(1+#REF!),2),"outro")),IF(C329="LABOR",VLOOKUP(D329,#REF!,4,FALSE),IF(C329="SINAPI",VLOOKUP(D329,#REF!,5,FALSE),IF(C329="COTAÇÃO",VLOOKUP(D329,#REF!,14,FALSE))))),IF(C329="SINAPI",IF(F329="MO",ROUND(VLOOKUP(D329,#REF!,4,FALSE)/(1+#REF!),2),VLOOKUP(D329,#REF!,4,FALSE)),"outro"))</f>
        <v>#REF!</v>
      </c>
      <c r="J329" s="24" t="e">
        <f t="shared" si="13"/>
        <v>#REF!</v>
      </c>
    </row>
    <row r="330" spans="1:10">
      <c r="A330" s="320"/>
      <c r="B330" s="13" t="s">
        <v>386</v>
      </c>
      <c r="C330" s="328" t="s">
        <v>73</v>
      </c>
      <c r="D330" s="22">
        <v>44530</v>
      </c>
      <c r="E330" s="21" t="e">
        <f>IF(B330="I",IF(C330="LABOR",VLOOKUP(D330,#REF!,2,FALSE),IF(C330="SINAPI",VLOOKUP(D330,#REF!,2,FALSE),IF(C330="COTAÇÃO",VLOOKUP(D330,#REF!,2,FALSE)))),IF(C330="LABOR",VLOOKUP(D330,#REF!,5,FALSE),IF(C330="SINAPI",VLOOKUP(D330,#REF!,2,FALSE),"outro")))</f>
        <v>#REF!</v>
      </c>
      <c r="F330" s="328" t="s">
        <v>12</v>
      </c>
      <c r="G330" s="22" t="e">
        <f>IF(B330="I",IF(C330="LABOR",VLOOKUP(D330,#REF!,3,FALSE),IF(C330="SINAPI",VLOOKUP(D330,#REF!,3,FALSE),IF(C330="COTAÇÃO",VLOOKUP(D330,#REF!,3,FALSE)))),IF(C330="LABOR",VLOOKUP(D330,#REF!,6,FALSE),IF(C330="SINAPI",VLOOKUP(D330,#REF!,3,FALSE),"outro")))</f>
        <v>#REF!</v>
      </c>
      <c r="H330" s="23">
        <v>0.15</v>
      </c>
      <c r="I330" s="24" t="e">
        <f>IF(B330="I",IF(F330="MO",IF(C330="LABOR",ROUND(VLOOKUP(D330,#REF!,4,FALSE)/(1+#REF!),2),IF(C330="SINAPI",ROUND(VLOOKUP(D330,#REF!,5,FALSE)/(1+#REF!),2),"outro")),IF(C330="LABOR",VLOOKUP(D330,#REF!,4,FALSE),IF(C330="SINAPI",VLOOKUP(D330,#REF!,5,FALSE),IF(C330="COTAÇÃO",VLOOKUP(D330,#REF!,14,FALSE))))),IF(C330="SINAPI",IF(F330="MO",ROUND(VLOOKUP(D330,#REF!,4,FALSE)/(1+#REF!),2),VLOOKUP(D330,#REF!,4,FALSE)),"outro"))</f>
        <v>#REF!</v>
      </c>
      <c r="J330" s="24" t="e">
        <f t="shared" si="13"/>
        <v>#REF!</v>
      </c>
    </row>
    <row r="331" spans="1:10">
      <c r="A331" s="320"/>
      <c r="B331" s="13" t="s">
        <v>386</v>
      </c>
      <c r="C331" s="328" t="s">
        <v>382</v>
      </c>
      <c r="D331" s="22">
        <v>34709</v>
      </c>
      <c r="E331" s="21" t="e">
        <f>IF(B331="I",IF(C331="LABOR",VLOOKUP(D331,#REF!,2,FALSE),IF(C331="SINAPI",VLOOKUP(D331,#REF!,2,FALSE),IF(C331="COTAÇÃO",VLOOKUP(D331,#REF!,2,FALSE)))),IF(C331="LABOR",VLOOKUP(D331,#REF!,5,FALSE),IF(C331="SINAPI",VLOOKUP(D331,#REF!,2,FALSE),"outro")))</f>
        <v>#REF!</v>
      </c>
      <c r="F331" s="328" t="s">
        <v>12</v>
      </c>
      <c r="G331" s="22" t="e">
        <f>IF(B331="I",IF(C331="LABOR",VLOOKUP(D331,#REF!,3,FALSE),IF(C331="SINAPI",VLOOKUP(D331,#REF!,3,FALSE),IF(C331="COTAÇÃO",VLOOKUP(D331,#REF!,3,FALSE)))),IF(C331="LABOR",VLOOKUP(D331,#REF!,6,FALSE),IF(C331="SINAPI",VLOOKUP(D331,#REF!,3,FALSE),"outro")))</f>
        <v>#REF!</v>
      </c>
      <c r="H331" s="23">
        <v>0.2</v>
      </c>
      <c r="I331" s="24" t="e">
        <f>IF(B331="I",IF(F331="MO",IF(C331="LABOR",ROUND(VLOOKUP(D331,#REF!,4,FALSE)/(1+#REF!),2),IF(C331="SINAPI",ROUND(VLOOKUP(D331,#REF!,5,FALSE)/(1+#REF!),2),"outro")),IF(C331="LABOR",VLOOKUP(D331,#REF!,4,FALSE),IF(C331="SINAPI",VLOOKUP(D331,#REF!,5,FALSE),IF(C331="COTAÇÃO",VLOOKUP(D331,#REF!,14,FALSE))))),IF(C331="SINAPI",IF(F331="MO",ROUND(VLOOKUP(D331,#REF!,4,FALSE)/(1+#REF!),2),VLOOKUP(D331,#REF!,4,FALSE)),"outro"))</f>
        <v>#REF!</v>
      </c>
      <c r="J331" s="24" t="e">
        <f t="shared" si="13"/>
        <v>#REF!</v>
      </c>
    </row>
    <row r="332" spans="1:10">
      <c r="A332" s="320"/>
      <c r="B332" s="13" t="s">
        <v>386</v>
      </c>
      <c r="C332" s="328" t="s">
        <v>73</v>
      </c>
      <c r="D332" s="22">
        <v>44618</v>
      </c>
      <c r="E332" s="21" t="e">
        <f>IF(B332="I",IF(C332="LABOR",VLOOKUP(D332,#REF!,2,FALSE),IF(C332="SINAPI",VLOOKUP(D332,#REF!,2,FALSE),IF(C332="COTAÇÃO",VLOOKUP(D332,#REF!,2,FALSE)))),IF(C332="LABOR",VLOOKUP(D332,#REF!,5,FALSE),IF(C332="SINAPI",VLOOKUP(D332,#REF!,2,FALSE),"outro")))</f>
        <v>#REF!</v>
      </c>
      <c r="F332" s="328" t="s">
        <v>12</v>
      </c>
      <c r="G332" s="22" t="e">
        <f>IF(B332="I",IF(C332="LABOR",VLOOKUP(D332,#REF!,3,FALSE),IF(C332="SINAPI",VLOOKUP(D332,#REF!,3,FALSE),IF(C332="COTAÇÃO",VLOOKUP(D332,#REF!,3,FALSE)))),IF(C332="LABOR",VLOOKUP(D332,#REF!,6,FALSE),IF(C332="SINAPI",VLOOKUP(D332,#REF!,3,FALSE),"outro")))</f>
        <v>#REF!</v>
      </c>
      <c r="H332" s="23">
        <v>0.15</v>
      </c>
      <c r="I332" s="24" t="e">
        <f>IF(B332="I",IF(F332="MO",IF(C332="LABOR",ROUND(VLOOKUP(D332,#REF!,4,FALSE)/(1+#REF!),2),IF(C332="SINAPI",ROUND(VLOOKUP(D332,#REF!,5,FALSE)/(1+#REF!),2),"outro")),IF(C332="LABOR",VLOOKUP(D332,#REF!,4,FALSE),IF(C332="SINAPI",VLOOKUP(D332,#REF!,5,FALSE),IF(C332="COTAÇÃO",VLOOKUP(D332,#REF!,14,FALSE))))),IF(C332="SINAPI",IF(F332="MO",ROUND(VLOOKUP(D332,#REF!,4,FALSE)/(1+#REF!),2),VLOOKUP(D332,#REF!,4,FALSE)),"outro"))</f>
        <v>#REF!</v>
      </c>
      <c r="J332" s="24" t="e">
        <f t="shared" si="13"/>
        <v>#REF!</v>
      </c>
    </row>
    <row r="333" spans="1:10">
      <c r="A333" s="320"/>
      <c r="B333" s="13" t="s">
        <v>386</v>
      </c>
      <c r="C333" s="328" t="s">
        <v>73</v>
      </c>
      <c r="D333" s="22">
        <v>44760</v>
      </c>
      <c r="E333" s="21" t="e">
        <f>IF(B333="I",IF(C333="LABOR",VLOOKUP(D333,#REF!,2,FALSE),IF(C333="SINAPI",VLOOKUP(D333,#REF!,2,FALSE),IF(C333="COTAÇÃO",VLOOKUP(D333,#REF!,2,FALSE)))),IF(C333="LABOR",VLOOKUP(D333,#REF!,5,FALSE),IF(C333="SINAPI",VLOOKUP(D333,#REF!,2,FALSE),"outro")))</f>
        <v>#REF!</v>
      </c>
      <c r="F333" s="328" t="s">
        <v>12</v>
      </c>
      <c r="G333" s="22" t="e">
        <f>IF(B333="I",IF(C333="LABOR",VLOOKUP(D333,#REF!,3,FALSE),IF(C333="SINAPI",VLOOKUP(D333,#REF!,3,FALSE),IF(C333="COTAÇÃO",VLOOKUP(D333,#REF!,3,FALSE)))),IF(C333="LABOR",VLOOKUP(D333,#REF!,6,FALSE),IF(C333="SINAPI",VLOOKUP(D333,#REF!,3,FALSE),"outro")))</f>
        <v>#REF!</v>
      </c>
      <c r="H333" s="23">
        <v>0.1</v>
      </c>
      <c r="I333" s="24" t="e">
        <f>IF(B333="I",IF(F333="MO",IF(C333="LABOR",ROUND(VLOOKUP(D333,#REF!,4,FALSE)/(1+#REF!),2),IF(C333="SINAPI",ROUND(VLOOKUP(D333,#REF!,5,FALSE)/(1+#REF!),2),"outro")),IF(C333="LABOR",VLOOKUP(D333,#REF!,4,FALSE),IF(C333="SINAPI",VLOOKUP(D333,#REF!,5,FALSE),IF(C333="COTAÇÃO",VLOOKUP(D333,#REF!,14,FALSE))))),IF(C333="SINAPI",IF(F333="MO",ROUND(VLOOKUP(D333,#REF!,4,FALSE)/(1+#REF!),2),VLOOKUP(D333,#REF!,4,FALSE)),"outro"))</f>
        <v>#REF!</v>
      </c>
      <c r="J333" s="24" t="e">
        <f t="shared" si="13"/>
        <v>#REF!</v>
      </c>
    </row>
    <row r="334" spans="1:10">
      <c r="A334" s="320"/>
      <c r="B334" s="13" t="s">
        <v>386</v>
      </c>
      <c r="C334" s="328" t="s">
        <v>73</v>
      </c>
      <c r="D334" s="22">
        <v>44808</v>
      </c>
      <c r="E334" s="21" t="e">
        <f>IF(B334="I",IF(C334="LABOR",VLOOKUP(D334,#REF!,2,FALSE),IF(C334="SINAPI",VLOOKUP(D334,#REF!,2,FALSE),IF(C334="COTAÇÃO",VLOOKUP(D334,#REF!,2,FALSE)))),IF(C334="LABOR",VLOOKUP(D334,#REF!,5,FALSE),IF(C334="SINAPI",VLOOKUP(D334,#REF!,2,FALSE),"outro")))</f>
        <v>#REF!</v>
      </c>
      <c r="F334" s="328" t="s">
        <v>12</v>
      </c>
      <c r="G334" s="22" t="e">
        <f>IF(B334="I",IF(C334="LABOR",VLOOKUP(D334,#REF!,3,FALSE),IF(C334="SINAPI",VLOOKUP(D334,#REF!,3,FALSE),IF(C334="COTAÇÃO",VLOOKUP(D334,#REF!,3,FALSE)))),IF(C334="LABOR",VLOOKUP(D334,#REF!,6,FALSE),IF(C334="SINAPI",VLOOKUP(D334,#REF!,3,FALSE),"outro")))</f>
        <v>#REF!</v>
      </c>
      <c r="H334" s="23">
        <v>0.2</v>
      </c>
      <c r="I334" s="24" t="e">
        <f>IF(B334="I",IF(F334="MO",IF(C334="LABOR",ROUND(VLOOKUP(D334,#REF!,4,FALSE)/(1+#REF!),2),IF(C334="SINAPI",ROUND(VLOOKUP(D334,#REF!,5,FALSE)/(1+#REF!),2),"outro")),IF(C334="LABOR",VLOOKUP(D334,#REF!,4,FALSE),IF(C334="SINAPI",VLOOKUP(D334,#REF!,5,FALSE),IF(C334="COTAÇÃO",VLOOKUP(D334,#REF!,14,FALSE))))),IF(C334="SINAPI",IF(F334="MO",ROUND(VLOOKUP(D334,#REF!,4,FALSE)/(1+#REF!),2),VLOOKUP(D334,#REF!,4,FALSE)),"outro"))</f>
        <v>#REF!</v>
      </c>
      <c r="J334" s="24" t="e">
        <f t="shared" si="13"/>
        <v>#REF!</v>
      </c>
    </row>
    <row r="335" spans="1:10">
      <c r="A335" s="320"/>
      <c r="B335" s="13" t="s">
        <v>386</v>
      </c>
      <c r="C335" s="328" t="s">
        <v>73</v>
      </c>
      <c r="D335" s="22">
        <v>44951</v>
      </c>
      <c r="E335" s="21" t="e">
        <f>IF(B335="I",IF(C335="LABOR",VLOOKUP(D335,#REF!,2,FALSE),IF(C335="SINAPI",VLOOKUP(D335,#REF!,2,FALSE),IF(C335="COTAÇÃO",VLOOKUP(D335,#REF!,2,FALSE)))),IF(C335="LABOR",VLOOKUP(D335,#REF!,5,FALSE),IF(C335="SINAPI",VLOOKUP(D335,#REF!,2,FALSE),"outro")))</f>
        <v>#REF!</v>
      </c>
      <c r="F335" s="328" t="s">
        <v>12</v>
      </c>
      <c r="G335" s="22" t="e">
        <f>IF(B335="I",IF(C335="LABOR",VLOOKUP(D335,#REF!,3,FALSE),IF(C335="SINAPI",VLOOKUP(D335,#REF!,3,FALSE),IF(C335="COTAÇÃO",VLOOKUP(D335,#REF!,3,FALSE)))),IF(C335="LABOR",VLOOKUP(D335,#REF!,6,FALSE),IF(C335="SINAPI",VLOOKUP(D335,#REF!,3,FALSE),"outro")))</f>
        <v>#REF!</v>
      </c>
      <c r="H335" s="23">
        <v>0.1</v>
      </c>
      <c r="I335" s="24" t="e">
        <f>IF(B335="I",IF(F335="MO",IF(C335="LABOR",ROUND(VLOOKUP(D335,#REF!,4,FALSE)/(1+#REF!),2),IF(C335="SINAPI",ROUND(VLOOKUP(D335,#REF!,5,FALSE)/(1+#REF!),2),"outro")),IF(C335="LABOR",VLOOKUP(D335,#REF!,4,FALSE),IF(C335="SINAPI",VLOOKUP(D335,#REF!,5,FALSE),IF(C335="COTAÇÃO",VLOOKUP(D335,#REF!,14,FALSE))))),IF(C335="SINAPI",IF(F335="MO",ROUND(VLOOKUP(D335,#REF!,4,FALSE)/(1+#REF!),2),VLOOKUP(D335,#REF!,4,FALSE)),"outro"))</f>
        <v>#REF!</v>
      </c>
      <c r="J335" s="24" t="e">
        <f t="shared" si="13"/>
        <v>#REF!</v>
      </c>
    </row>
    <row r="336" spans="1:10" ht="30">
      <c r="A336" s="320"/>
      <c r="B336" s="13" t="s">
        <v>386</v>
      </c>
      <c r="C336" s="328" t="s">
        <v>382</v>
      </c>
      <c r="D336" s="22">
        <v>7564</v>
      </c>
      <c r="E336" s="14" t="e">
        <f>IF(B336="I",IF(C336="LABOR",VLOOKUP(D336,#REF!,2,FALSE),IF(C336="SINAPI",VLOOKUP(D336,#REF!,2,FALSE),IF(C336="COTAÇÃO",VLOOKUP(D336,#REF!,2,FALSE)))),IF(C336="LABOR",VLOOKUP(D336,#REF!,5,FALSE),IF(C336="SINAPI",VLOOKUP(D336,#REF!,2,FALSE),"outro")))</f>
        <v>#REF!</v>
      </c>
      <c r="F336" s="328" t="s">
        <v>12</v>
      </c>
      <c r="G336" s="22" t="e">
        <f>IF(B336="I",IF(C336="LABOR",VLOOKUP(D336,#REF!,3,FALSE),IF(C336="SINAPI",VLOOKUP(D336,#REF!,3,FALSE),IF(C336="COTAÇÃO",VLOOKUP(D336,#REF!,3,FALSE)))),IF(C336="LABOR",VLOOKUP(D336,#REF!,6,FALSE),IF(C336="SINAPI",VLOOKUP(D336,#REF!,3,FALSE),"outro")))</f>
        <v>#REF!</v>
      </c>
      <c r="H336" s="23">
        <v>0.2</v>
      </c>
      <c r="I336" s="24" t="e">
        <f>IF(B336="I",IF(F336="MO",IF(C336="LABOR",ROUND(VLOOKUP(D336,#REF!,4,FALSE)/(1+#REF!),2),IF(C336="SINAPI",ROUND(VLOOKUP(D336,#REF!,5,FALSE)/(1+#REF!),2),"outro")),IF(C336="LABOR",VLOOKUP(D336,#REF!,4,FALSE),IF(C336="SINAPI",VLOOKUP(D336,#REF!,5,FALSE),IF(C336="COTAÇÃO",VLOOKUP(D336,#REF!,14,FALSE))))),IF(C336="SINAPI",IF(F336="MO",ROUND(VLOOKUP(D336,#REF!,4,FALSE)/(1+#REF!),2),VLOOKUP(D336,#REF!,4,FALSE)),"outro"))</f>
        <v>#REF!</v>
      </c>
      <c r="J336" s="24" t="e">
        <f t="shared" si="13"/>
        <v>#REF!</v>
      </c>
    </row>
    <row r="337" spans="1:10">
      <c r="A337" s="320"/>
      <c r="B337" s="13" t="s">
        <v>386</v>
      </c>
      <c r="C337" s="328" t="s">
        <v>382</v>
      </c>
      <c r="D337" s="22">
        <v>7549</v>
      </c>
      <c r="E337" s="21" t="e">
        <f>IF(B337="I",IF(C337="LABOR",VLOOKUP(D337,#REF!,2,FALSE),IF(C337="SINAPI",VLOOKUP(D337,#REF!,2,FALSE),IF(C337="COTAÇÃO",VLOOKUP(D337,#REF!,2,FALSE)))),IF(C337="LABOR",VLOOKUP(D337,#REF!,5,FALSE),IF(C337="SINAPI",VLOOKUP(D337,#REF!,2,FALSE),"outro")))</f>
        <v>#REF!</v>
      </c>
      <c r="F337" s="328" t="s">
        <v>12</v>
      </c>
      <c r="G337" s="22" t="e">
        <f>IF(B337="I",IF(C337="LABOR",VLOOKUP(D337,#REF!,3,FALSE),IF(C337="SINAPI",VLOOKUP(D337,#REF!,3,FALSE),IF(C337="COTAÇÃO",VLOOKUP(D337,#REF!,3,FALSE)))),IF(C337="LABOR",VLOOKUP(D337,#REF!,6,FALSE),IF(C337="SINAPI",VLOOKUP(D337,#REF!,3,FALSE),"outro")))</f>
        <v>#REF!</v>
      </c>
      <c r="H337" s="23">
        <v>0.2</v>
      </c>
      <c r="I337" s="24" t="e">
        <f>IF(B337="I",IF(F337="MO",IF(C337="LABOR",ROUND(VLOOKUP(D337,#REF!,4,FALSE)/(1+#REF!),2),IF(C337="SINAPI",ROUND(VLOOKUP(D337,#REF!,5,FALSE)/(1+#REF!),2),"outro")),IF(C337="LABOR",VLOOKUP(D337,#REF!,4,FALSE),IF(C337="SINAPI",VLOOKUP(D337,#REF!,5,FALSE),IF(C337="COTAÇÃO",VLOOKUP(D337,#REF!,14,FALSE))))),IF(C337="SINAPI",IF(F337="MO",ROUND(VLOOKUP(D337,#REF!,4,FALSE)/(1+#REF!),2),VLOOKUP(D337,#REF!,4,FALSE)),"outro"))</f>
        <v>#REF!</v>
      </c>
      <c r="J337" s="24" t="e">
        <f t="shared" si="13"/>
        <v>#REF!</v>
      </c>
    </row>
    <row r="338" spans="1:10">
      <c r="A338" s="320"/>
      <c r="B338" s="13" t="s">
        <v>386</v>
      </c>
      <c r="C338" s="328" t="s">
        <v>73</v>
      </c>
      <c r="D338" s="22">
        <v>48035</v>
      </c>
      <c r="E338" s="21" t="e">
        <f>IF(B338="I",IF(C338="LABOR",VLOOKUP(D338,#REF!,2,FALSE),IF(C338="SINAPI",VLOOKUP(D338,#REF!,2,FALSE),IF(C338="COTAÇÃO",VLOOKUP(D338,#REF!,2,FALSE)))),IF(C338="LABOR",VLOOKUP(D338,#REF!,5,FALSE),IF(C338="SINAPI",VLOOKUP(D338,#REF!,2,FALSE),"outro")))</f>
        <v>#REF!</v>
      </c>
      <c r="F338" s="328" t="s">
        <v>12</v>
      </c>
      <c r="G338" s="22" t="e">
        <f>IF(B338="I",IF(C338="LABOR",VLOOKUP(D338,#REF!,3,FALSE),IF(C338="SINAPI",VLOOKUP(D338,#REF!,3,FALSE),IF(C338="COTAÇÃO",VLOOKUP(D338,#REF!,3,FALSE)))),IF(C338="LABOR",VLOOKUP(D338,#REF!,6,FALSE),IF(C338="SINAPI",VLOOKUP(D338,#REF!,3,FALSE),"outro")))</f>
        <v>#REF!</v>
      </c>
      <c r="H338" s="23">
        <v>0.05</v>
      </c>
      <c r="I338" s="24" t="e">
        <f>IF(B338="I",IF(F338="MO",IF(C338="LABOR",ROUND(VLOOKUP(D338,#REF!,4,FALSE)/(1+#REF!),2),IF(C338="SINAPI",ROUND(VLOOKUP(D338,#REF!,5,FALSE)/(1+#REF!),2),"outro")),IF(C338="LABOR",VLOOKUP(D338,#REF!,4,FALSE),IF(C338="SINAPI",VLOOKUP(D338,#REF!,5,FALSE),IF(C338="COTAÇÃO",VLOOKUP(D338,#REF!,14,FALSE))))),IF(C338="SINAPI",IF(F338="MO",ROUND(VLOOKUP(D338,#REF!,4,FALSE)/(1+#REF!),2),VLOOKUP(D338,#REF!,4,FALSE)),"outro"))</f>
        <v>#REF!</v>
      </c>
      <c r="J338" s="24" t="e">
        <f t="shared" si="13"/>
        <v>#REF!</v>
      </c>
    </row>
    <row r="339" spans="1:10" ht="30">
      <c r="A339" s="320"/>
      <c r="B339" s="13" t="s">
        <v>386</v>
      </c>
      <c r="C339" s="328" t="s">
        <v>382</v>
      </c>
      <c r="D339" s="22">
        <v>10532</v>
      </c>
      <c r="E339" s="14" t="e">
        <f>IF(B339="I",IF(C339="LABOR",VLOOKUP(D339,#REF!,2,FALSE),IF(C339="SINAPI",VLOOKUP(D339,#REF!,2,FALSE),IF(C339="COTAÇÃO",VLOOKUP(D339,#REF!,2,FALSE)))),IF(C339="LABOR",VLOOKUP(D339,#REF!,5,FALSE),IF(C339="SINAPI",VLOOKUP(D339,#REF!,2,FALSE),"outro")))</f>
        <v>#REF!</v>
      </c>
      <c r="F339" s="328" t="s">
        <v>19</v>
      </c>
      <c r="G339" s="22" t="e">
        <f>IF(B339="I",IF(C339="LABOR",VLOOKUP(D339,#REF!,3,FALSE),IF(C339="SINAPI",VLOOKUP(D339,#REF!,3,FALSE),IF(C339="COTAÇÃO",VLOOKUP(D339,#REF!,3,FALSE)))),IF(C339="LABOR",VLOOKUP(D339,#REF!,6,FALSE),IF(C339="SINAPI",VLOOKUP(D339,#REF!,3,FALSE),"outro")))</f>
        <v>#REF!</v>
      </c>
      <c r="H339" s="23">
        <v>3.7490000000000002E-3</v>
      </c>
      <c r="I339" s="24" t="e">
        <f>IF(B339="I",IF(F339="MO",IF(C339="LABOR",ROUND(VLOOKUP(D339,#REF!,4,FALSE)/(1+#REF!),2),IF(C339="SINAPI",ROUND(VLOOKUP(D339,#REF!,5,FALSE)/(1+#REF!),2),"outro")),IF(C339="LABOR",VLOOKUP(D339,#REF!,4,FALSE),IF(C339="SINAPI",VLOOKUP(D339,#REF!,5,FALSE),IF(C339="COTAÇÃO",VLOOKUP(D339,#REF!,14,FALSE))))),IF(C339="SINAPI",IF(F339="MO",ROUND(VLOOKUP(D339,#REF!,4,FALSE)/(1+#REF!),2),VLOOKUP(D339,#REF!,4,FALSE)),"outro"))</f>
        <v>#REF!</v>
      </c>
      <c r="J339" s="24" t="e">
        <f t="shared" si="13"/>
        <v>#REF!</v>
      </c>
    </row>
    <row r="340" spans="1:10" ht="31.5" customHeight="1">
      <c r="A340" s="320"/>
      <c r="B340" s="13" t="s">
        <v>386</v>
      </c>
      <c r="C340" s="328" t="s">
        <v>382</v>
      </c>
      <c r="D340" s="22">
        <v>3366</v>
      </c>
      <c r="E340" s="14" t="e">
        <f>IF(B340="I",IF(C340="LABOR",VLOOKUP(D340,#REF!,2,FALSE),IF(C340="SINAPI",VLOOKUP(D340,#REF!,2,FALSE),IF(C340="COTAÇÃO",VLOOKUP(D340,#REF!,2,FALSE)))),IF(C340="LABOR",VLOOKUP(D340,#REF!,5,FALSE),IF(C340="SINAPI",VLOOKUP(D340,#REF!,2,FALSE),"outro")))</f>
        <v>#REF!</v>
      </c>
      <c r="F340" s="328" t="s">
        <v>19</v>
      </c>
      <c r="G340" s="22" t="e">
        <f>IF(B340="I",IF(C340="LABOR",VLOOKUP(D340,#REF!,3,FALSE),IF(C340="SINAPI",VLOOKUP(D340,#REF!,3,FALSE),IF(C340="COTAÇÃO",VLOOKUP(D340,#REF!,3,FALSE)))),IF(C340="LABOR",VLOOKUP(D340,#REF!,6,FALSE),IF(C340="SINAPI",VLOOKUP(D340,#REF!,3,FALSE),"outro")))</f>
        <v>#REF!</v>
      </c>
      <c r="H340" s="23">
        <v>0.05</v>
      </c>
      <c r="I340" s="24" t="e">
        <f>IF(B340="I",IF(F340="MO",IF(C340="LABOR",ROUND(VLOOKUP(D340,#REF!,4,FALSE)/(1+#REF!),2),IF(C340="SINAPI",ROUND(VLOOKUP(D340,#REF!,5,FALSE)/(1+#REF!),2),"outro")),IF(C340="LABOR",VLOOKUP(D340,#REF!,4,FALSE),IF(C340="SINAPI",VLOOKUP(D340,#REF!,5,FALSE),IF(C340="COTAÇÃO",VLOOKUP(D340,#REF!,14,FALSE))))),IF(C340="SINAPI",IF(F340="MO",ROUND(VLOOKUP(D340,#REF!,4,FALSE)/(1+#REF!),2),VLOOKUP(D340,#REF!,4,FALSE)),"outro"))</f>
        <v>#REF!</v>
      </c>
      <c r="J340" s="24" t="e">
        <f t="shared" si="13"/>
        <v>#REF!</v>
      </c>
    </row>
    <row r="341" spans="1:10">
      <c r="A341" s="321"/>
      <c r="B341" s="322"/>
      <c r="C341" s="4"/>
      <c r="D341" s="4"/>
      <c r="E341" s="5"/>
      <c r="F341" s="4"/>
      <c r="G341" s="5"/>
      <c r="H341" s="5"/>
      <c r="I341" s="5"/>
      <c r="J341" s="6"/>
    </row>
    <row r="342" spans="1:10" ht="25.5">
      <c r="A342" s="501" t="s">
        <v>7</v>
      </c>
      <c r="B342" s="501"/>
      <c r="C342" s="501" t="s">
        <v>8</v>
      </c>
      <c r="D342" s="501"/>
      <c r="E342" s="336" t="s">
        <v>9</v>
      </c>
      <c r="F342" s="8" t="s">
        <v>1</v>
      </c>
      <c r="G342" s="9"/>
      <c r="H342" s="10"/>
      <c r="I342" s="11"/>
      <c r="J342" s="12" t="s">
        <v>311</v>
      </c>
    </row>
    <row r="343" spans="1:10" s="1" customFormat="1" ht="43.5" customHeight="1">
      <c r="A343" s="319" t="str">
        <f>CONCATENATE($M$1,"-")</f>
        <v>IMPL-</v>
      </c>
      <c r="B343" s="323">
        <f>COUNTIF(B$1:B342,"&gt;0")+1</f>
        <v>8</v>
      </c>
      <c r="C343" s="13" t="s">
        <v>73</v>
      </c>
      <c r="D343" s="13">
        <v>20714</v>
      </c>
      <c r="E343" s="14" t="e">
        <f>IF(C343="LABOR",VLOOKUP(D343,#REF!,5,FALSE),IF(C343="SINAPI",VLOOKUP(D343,#REF!,2,FALSE),"outro"))</f>
        <v>#REF!</v>
      </c>
      <c r="F343" s="15" t="e">
        <f>IF(C343="LABOR",VLOOKUP(D343,#REF!,6,FALSE),IF(C343="SINAPI",VLOOKUP(D343,#REF!,3,FALSE),"outro"))</f>
        <v>#REF!</v>
      </c>
      <c r="G343" s="16"/>
      <c r="H343" s="17"/>
      <c r="I343" s="18"/>
      <c r="J343" s="211" t="e">
        <f>((SUMIF(F345:F374,"MO",J345:J374)*(1+$G$3)+(SUM(J345:J374)-SUMIF(F345:F374,"MO",J345:J374)))*(1+$H$3))</f>
        <v>#REF!</v>
      </c>
    </row>
    <row r="344" spans="1:10">
      <c r="A344" s="324"/>
      <c r="B344" s="331" t="s">
        <v>0</v>
      </c>
      <c r="C344" s="19" t="s">
        <v>5</v>
      </c>
      <c r="D344" s="19" t="s">
        <v>6</v>
      </c>
      <c r="E344" s="19" t="s">
        <v>74</v>
      </c>
      <c r="F344" s="19" t="s">
        <v>0</v>
      </c>
      <c r="G344" s="20" t="s">
        <v>1</v>
      </c>
      <c r="H344" s="20" t="s">
        <v>2</v>
      </c>
      <c r="I344" s="20" t="s">
        <v>3</v>
      </c>
      <c r="J344" s="19" t="s">
        <v>4</v>
      </c>
    </row>
    <row r="345" spans="1:10">
      <c r="A345" s="320"/>
      <c r="B345" s="13" t="s">
        <v>385</v>
      </c>
      <c r="C345" s="328" t="s">
        <v>382</v>
      </c>
      <c r="D345" s="22">
        <v>88262</v>
      </c>
      <c r="E345" s="21" t="e">
        <f>IF(B345="I",IF(C345="LABOR",VLOOKUP(D345,#REF!,2,FALSE),IF(C345="SINAPI",VLOOKUP(D345,#REF!,2,FALSE),IF(C345="COTAÇÃO",VLOOKUP(D345,#REF!,2,FALSE)))),IF(C345="LABOR",VLOOKUP(D345,#REF!,5,FALSE),IF(C345="SINAPI",VLOOKUP(D345,#REF!,2,FALSE),"outro")))</f>
        <v>#REF!</v>
      </c>
      <c r="F345" s="328" t="s">
        <v>10</v>
      </c>
      <c r="G345" s="22" t="e">
        <f>IF(B345="I",IF(C345="LABOR",VLOOKUP(D345,#REF!,3,FALSE),IF(C345="SINAPI",VLOOKUP(D345,#REF!,3,FALSE),IF(C345="COTAÇÃO",VLOOKUP(D345,#REF!,3,FALSE)))),IF(C345="LABOR",VLOOKUP(D345,#REF!,6,FALSE),IF(C345="SINAPI",VLOOKUP(D345,#REF!,3,FALSE),"outro")))</f>
        <v>#REF!</v>
      </c>
      <c r="H345" s="23">
        <v>0.4511</v>
      </c>
      <c r="I345" s="24" t="e">
        <f>IF(B345="I",IF(F345="MO",IF(C345="LABOR",ROUND(VLOOKUP(D345,#REF!,4,FALSE)/(1+#REF!),2),IF(C345="SINAPI",ROUND(VLOOKUP(D345,#REF!,5,FALSE)/(1+#REF!),2),"outro")),IF(C345="LABOR",VLOOKUP(D345,#REF!,4,FALSE),IF(C345="SINAPI",VLOOKUP(D345,#REF!,5,FALSE),IF(C345="COTAÇÃO",VLOOKUP(D345,#REF!,14,FALSE))))),IF(C345="SINAPI",IF(F345="MO",ROUND(VLOOKUP(D345,#REF!,4,FALSE)/(1+#REF!),2),VLOOKUP(D345,#REF!,4,FALSE)),"outro"))</f>
        <v>#REF!</v>
      </c>
      <c r="J345" s="24" t="e">
        <f>ROUND(H345*I345,2)</f>
        <v>#REF!</v>
      </c>
    </row>
    <row r="346" spans="1:10">
      <c r="A346" s="320"/>
      <c r="B346" s="13" t="s">
        <v>385</v>
      </c>
      <c r="C346" s="328" t="s">
        <v>382</v>
      </c>
      <c r="D346" s="22">
        <v>88267</v>
      </c>
      <c r="E346" s="21" t="e">
        <f>IF(B346="I",IF(C346="LABOR",VLOOKUP(D346,#REF!,2,FALSE),IF(C346="SINAPI",VLOOKUP(D346,#REF!,2,FALSE),IF(C346="COTAÇÃO",VLOOKUP(D346,#REF!,2,FALSE)))),IF(C346="LABOR",VLOOKUP(D346,#REF!,5,FALSE),IF(C346="SINAPI",VLOOKUP(D346,#REF!,2,FALSE),"outro")))</f>
        <v>#REF!</v>
      </c>
      <c r="F346" s="328" t="s">
        <v>10</v>
      </c>
      <c r="G346" s="22" t="e">
        <f>IF(B346="I",IF(C346="LABOR",VLOOKUP(D346,#REF!,3,FALSE),IF(C346="SINAPI",VLOOKUP(D346,#REF!,3,FALSE),IF(C346="COTAÇÃO",VLOOKUP(D346,#REF!,3,FALSE)))),IF(C346="LABOR",VLOOKUP(D346,#REF!,6,FALSE),IF(C346="SINAPI",VLOOKUP(D346,#REF!,3,FALSE),"outro")))</f>
        <v>#REF!</v>
      </c>
      <c r="H346" s="23">
        <v>0.69289999999999996</v>
      </c>
      <c r="I346" s="24" t="e">
        <f>IF(B346="I",IF(F346="MO",IF(C346="LABOR",ROUND(VLOOKUP(D346,#REF!,4,FALSE)/(1+#REF!),2),IF(C346="SINAPI",ROUND(VLOOKUP(D346,#REF!,5,FALSE)/(1+#REF!),2),"outro")),IF(C346="LABOR",VLOOKUP(D346,#REF!,4,FALSE),IF(C346="SINAPI",VLOOKUP(D346,#REF!,5,FALSE),IF(C346="COTAÇÃO",VLOOKUP(D346,#REF!,14,FALSE))))),IF(C346="SINAPI",IF(F346="MO",ROUND(VLOOKUP(D346,#REF!,4,FALSE)/(1+#REF!),2),VLOOKUP(D346,#REF!,4,FALSE)),"outro"))</f>
        <v>#REF!</v>
      </c>
      <c r="J346" s="24" t="e">
        <f t="shared" ref="J346:J362" si="14">ROUND(H346*I346,2)</f>
        <v>#REF!</v>
      </c>
    </row>
    <row r="347" spans="1:10">
      <c r="A347" s="320"/>
      <c r="B347" s="13" t="s">
        <v>385</v>
      </c>
      <c r="C347" s="328" t="s">
        <v>382</v>
      </c>
      <c r="D347" s="22">
        <v>88245</v>
      </c>
      <c r="E347" s="21" t="e">
        <f>IF(B347="I",IF(C347="LABOR",VLOOKUP(D347,#REF!,2,FALSE),IF(C347="SINAPI",VLOOKUP(D347,#REF!,2,FALSE),IF(C347="COTAÇÃO",VLOOKUP(D347,#REF!,2,FALSE)))),IF(C347="LABOR",VLOOKUP(D347,#REF!,5,FALSE),IF(C347="SINAPI",VLOOKUP(D347,#REF!,2,FALSE),"outro")))</f>
        <v>#REF!</v>
      </c>
      <c r="F347" s="328" t="s">
        <v>10</v>
      </c>
      <c r="G347" s="22" t="e">
        <f>IF(B347="I",IF(C347="LABOR",VLOOKUP(D347,#REF!,3,FALSE),IF(C347="SINAPI",VLOOKUP(D347,#REF!,3,FALSE),IF(C347="COTAÇÃO",VLOOKUP(D347,#REF!,3,FALSE)))),IF(C347="LABOR",VLOOKUP(D347,#REF!,6,FALSE),IF(C347="SINAPI",VLOOKUP(D347,#REF!,3,FALSE),"outro")))</f>
        <v>#REF!</v>
      </c>
      <c r="H347" s="23">
        <v>0.128</v>
      </c>
      <c r="I347" s="24" t="e">
        <f>IF(B347="I",IF(F347="MO",IF(C347="LABOR",ROUND(VLOOKUP(D347,#REF!,4,FALSE)/(1+#REF!),2),IF(C347="SINAPI",ROUND(VLOOKUP(D347,#REF!,5,FALSE)/(1+#REF!),2),"outro")),IF(C347="LABOR",VLOOKUP(D347,#REF!,4,FALSE),IF(C347="SINAPI",VLOOKUP(D347,#REF!,5,FALSE),IF(C347="COTAÇÃO",VLOOKUP(D347,#REF!,14,FALSE))))),IF(C347="SINAPI",IF(F347="MO",ROUND(VLOOKUP(D347,#REF!,4,FALSE)/(1+#REF!),2),VLOOKUP(D347,#REF!,4,FALSE)),"outro"))</f>
        <v>#REF!</v>
      </c>
      <c r="J347" s="24" t="e">
        <f t="shared" ref="J347:J349" si="15">ROUND(H347*I347,2)</f>
        <v>#REF!</v>
      </c>
    </row>
    <row r="348" spans="1:10">
      <c r="A348" s="320"/>
      <c r="B348" s="13" t="s">
        <v>385</v>
      </c>
      <c r="C348" s="328" t="s">
        <v>382</v>
      </c>
      <c r="D348" s="22">
        <v>88309</v>
      </c>
      <c r="E348" s="21" t="e">
        <f>IF(B348="I",IF(C348="LABOR",VLOOKUP(D348,#REF!,2,FALSE),IF(C348="SINAPI",VLOOKUP(D348,#REF!,2,FALSE),IF(C348="COTAÇÃO",VLOOKUP(D348,#REF!,2,FALSE)))),IF(C348="LABOR",VLOOKUP(D348,#REF!,5,FALSE),IF(C348="SINAPI",VLOOKUP(D348,#REF!,2,FALSE),"outro")))</f>
        <v>#REF!</v>
      </c>
      <c r="F348" s="328" t="s">
        <v>10</v>
      </c>
      <c r="G348" s="22" t="e">
        <f>IF(B348="I",IF(C348="LABOR",VLOOKUP(D348,#REF!,3,FALSE),IF(C348="SINAPI",VLOOKUP(D348,#REF!,3,FALSE),IF(C348="COTAÇÃO",VLOOKUP(D348,#REF!,3,FALSE)))),IF(C348="LABOR",VLOOKUP(D348,#REF!,6,FALSE),IF(C348="SINAPI",VLOOKUP(D348,#REF!,3,FALSE),"outro")))</f>
        <v>#REF!</v>
      </c>
      <c r="H348" s="23">
        <v>0.35699999999999998</v>
      </c>
      <c r="I348" s="24" t="e">
        <f>IF(B348="I",IF(F348="MO",IF(C348="LABOR",ROUND(VLOOKUP(D348,#REF!,4,FALSE)/(1+#REF!),2),IF(C348="SINAPI",ROUND(VLOOKUP(D348,#REF!,5,FALSE)/(1+#REF!),2),"outro")),IF(C348="LABOR",VLOOKUP(D348,#REF!,4,FALSE),IF(C348="SINAPI",VLOOKUP(D348,#REF!,5,FALSE),IF(C348="COTAÇÃO",VLOOKUP(D348,#REF!,14,FALSE))))),IF(C348="SINAPI",IF(F348="MO",ROUND(VLOOKUP(D348,#REF!,4,FALSE)/(1+#REF!),2),VLOOKUP(D348,#REF!,4,FALSE)),"outro"))</f>
        <v>#REF!</v>
      </c>
      <c r="J348" s="24" t="e">
        <f t="shared" si="15"/>
        <v>#REF!</v>
      </c>
    </row>
    <row r="349" spans="1:10">
      <c r="A349" s="320"/>
      <c r="B349" s="13" t="s">
        <v>385</v>
      </c>
      <c r="C349" s="328" t="s">
        <v>382</v>
      </c>
      <c r="D349" s="22">
        <v>88316</v>
      </c>
      <c r="E349" s="21" t="e">
        <f>IF(B349="I",IF(C349="LABOR",VLOOKUP(D349,#REF!,2,FALSE),IF(C349="SINAPI",VLOOKUP(D349,#REF!,2,FALSE),IF(C349="COTAÇÃO",VLOOKUP(D349,#REF!,2,FALSE)))),IF(C349="LABOR",VLOOKUP(D349,#REF!,5,FALSE),IF(C349="SINAPI",VLOOKUP(D349,#REF!,2,FALSE),"outro")))</f>
        <v>#REF!</v>
      </c>
      <c r="F349" s="328" t="s">
        <v>10</v>
      </c>
      <c r="G349" s="22" t="e">
        <f>IF(B349="I",IF(C349="LABOR",VLOOKUP(D349,#REF!,3,FALSE),IF(C349="SINAPI",VLOOKUP(D349,#REF!,3,FALSE),IF(C349="COTAÇÃO",VLOOKUP(D349,#REF!,3,FALSE)))),IF(C349="LABOR",VLOOKUP(D349,#REF!,6,FALSE),IF(C349="SINAPI",VLOOKUP(D349,#REF!,3,FALSE),"outro")))</f>
        <v>#REF!</v>
      </c>
      <c r="H349" s="23">
        <v>6.9264999999999999</v>
      </c>
      <c r="I349" s="24" t="e">
        <f>IF(B349="I",IF(F349="MO",IF(C349="LABOR",ROUND(VLOOKUP(D349,#REF!,4,FALSE)/(1+#REF!),2),IF(C349="SINAPI",ROUND(VLOOKUP(D349,#REF!,5,FALSE)/(1+#REF!),2),"outro")),IF(C349="LABOR",VLOOKUP(D349,#REF!,4,FALSE),IF(C349="SINAPI",VLOOKUP(D349,#REF!,5,FALSE),IF(C349="COTAÇÃO",VLOOKUP(D349,#REF!,14,FALSE))))),IF(C349="SINAPI",IF(F349="MO",ROUND(VLOOKUP(D349,#REF!,4,FALSE)/(1+#REF!),2),VLOOKUP(D349,#REF!,4,FALSE)),"outro"))</f>
        <v>#REF!</v>
      </c>
      <c r="J349" s="24" t="e">
        <f t="shared" si="15"/>
        <v>#REF!</v>
      </c>
    </row>
    <row r="350" spans="1:10">
      <c r="A350" s="320"/>
      <c r="B350" s="13" t="s">
        <v>386</v>
      </c>
      <c r="C350" s="328" t="s">
        <v>382</v>
      </c>
      <c r="D350" s="22">
        <v>370</v>
      </c>
      <c r="E350" s="14" t="e">
        <f>IF(B350="I",IF(C350="LABOR",VLOOKUP(D350,#REF!,2,FALSE),IF(C350="SINAPI",VLOOKUP(D350,#REF!,2,FALSE),IF(C350="COTAÇÃO",VLOOKUP(D350,#REF!,2,FALSE)))),IF(C350="LABOR",VLOOKUP(D350,#REF!,5,FALSE),IF(C350="SINAPI",VLOOKUP(D350,#REF!,2,FALSE),"outro")))</f>
        <v>#REF!</v>
      </c>
      <c r="F350" s="328" t="s">
        <v>12</v>
      </c>
      <c r="G350" s="22" t="e">
        <f>IF(B350="I",IF(C350="LABOR",VLOOKUP(D350,#REF!,3,FALSE),IF(C350="SINAPI",VLOOKUP(D350,#REF!,3,FALSE),IF(C350="COTAÇÃO",VLOOKUP(D350,#REF!,3,FALSE)))),IF(C350="LABOR",VLOOKUP(D350,#REF!,6,FALSE),IF(C350="SINAPI",VLOOKUP(D350,#REF!,3,FALSE),"outro")))</f>
        <v>#REF!</v>
      </c>
      <c r="H350" s="337">
        <v>2.5699E-2</v>
      </c>
      <c r="I350" s="24" t="e">
        <f>IF(B350="I",IF(F350="MO",IF(C350="LABOR",ROUND(VLOOKUP(D350,#REF!,4,FALSE)/(1+#REF!),2),IF(C350="SINAPI",ROUND(VLOOKUP(D350,#REF!,5,FALSE)/(1+#REF!),2),"outro")),IF(C350="LABOR",VLOOKUP(D350,#REF!,4,FALSE),IF(C350="SINAPI",VLOOKUP(D350,#REF!,5,FALSE),IF(C350="COTAÇÃO",VLOOKUP(D350,#REF!,14,FALSE))))),IF(C350="SINAPI",IF(F350="MO",ROUND(VLOOKUP(D350,#REF!,4,FALSE)/(1+#REF!),2),VLOOKUP(D350,#REF!,4,FALSE)),"outro"))</f>
        <v>#REF!</v>
      </c>
      <c r="J350" s="24" t="e">
        <f t="shared" si="14"/>
        <v>#REF!</v>
      </c>
    </row>
    <row r="351" spans="1:10">
      <c r="A351" s="320"/>
      <c r="B351" s="13" t="s">
        <v>386</v>
      </c>
      <c r="C351" s="328" t="s">
        <v>382</v>
      </c>
      <c r="D351" s="22">
        <v>1106</v>
      </c>
      <c r="E351" s="21" t="e">
        <f>IF(B351="I",IF(C351="LABOR",VLOOKUP(D351,#REF!,2,FALSE),IF(C351="SINAPI",VLOOKUP(D351,#REF!,2,FALSE),IF(C351="COTAÇÃO",VLOOKUP(D351,#REF!,2,FALSE)))),IF(C351="LABOR",VLOOKUP(D351,#REF!,5,FALSE),IF(C351="SINAPI",VLOOKUP(D351,#REF!,2,FALSE),"outro")))</f>
        <v>#REF!</v>
      </c>
      <c r="F351" s="328" t="s">
        <v>12</v>
      </c>
      <c r="G351" s="22" t="e">
        <f>IF(B351="I",IF(C351="LABOR",VLOOKUP(D351,#REF!,3,FALSE),IF(C351="SINAPI",VLOOKUP(D351,#REF!,3,FALSE),IF(C351="COTAÇÃO",VLOOKUP(D351,#REF!,3,FALSE)))),IF(C351="LABOR",VLOOKUP(D351,#REF!,6,FALSE),IF(C351="SINAPI",VLOOKUP(D351,#REF!,3,FALSE),"outro")))</f>
        <v>#REF!</v>
      </c>
      <c r="H351" s="337">
        <v>0.62207999999999997</v>
      </c>
      <c r="I351" s="24" t="e">
        <f>IF(B351="I",IF(F351="MO",IF(C351="LABOR",ROUND(VLOOKUP(D351,#REF!,4,FALSE)/(1+#REF!),2),IF(C351="SINAPI",ROUND(VLOOKUP(D351,#REF!,5,FALSE)/(1+#REF!),2),"outro")),IF(C351="LABOR",VLOOKUP(D351,#REF!,4,FALSE),IF(C351="SINAPI",VLOOKUP(D351,#REF!,5,FALSE),IF(C351="COTAÇÃO",VLOOKUP(D351,#REF!,14,FALSE))))),IF(C351="SINAPI",IF(F351="MO",ROUND(VLOOKUP(D351,#REF!,4,FALSE)/(1+#REF!),2),VLOOKUP(D351,#REF!,4,FALSE)),"outro"))</f>
        <v>#REF!</v>
      </c>
      <c r="J351" s="24" t="e">
        <f t="shared" si="14"/>
        <v>#REF!</v>
      </c>
    </row>
    <row r="352" spans="1:10">
      <c r="A352" s="320"/>
      <c r="B352" s="13" t="s">
        <v>386</v>
      </c>
      <c r="C352" s="328" t="s">
        <v>382</v>
      </c>
      <c r="D352" s="22">
        <v>13284</v>
      </c>
      <c r="E352" s="21" t="e">
        <f>IF(B352="I",IF(C352="LABOR",VLOOKUP(D352,#REF!,2,FALSE),IF(C352="SINAPI",VLOOKUP(D352,#REF!,2,FALSE),IF(C352="COTAÇÃO",VLOOKUP(D352,#REF!,2,FALSE)))),IF(C352="LABOR",VLOOKUP(D352,#REF!,5,FALSE),IF(C352="SINAPI",VLOOKUP(D352,#REF!,2,FALSE),"outro")))</f>
        <v>#REF!</v>
      </c>
      <c r="F352" s="328" t="s">
        <v>12</v>
      </c>
      <c r="G352" s="22" t="e">
        <f>IF(B352="I",IF(C352="LABOR",VLOOKUP(D352,#REF!,3,FALSE),IF(C352="SINAPI",VLOOKUP(D352,#REF!,3,FALSE),IF(C352="COTAÇÃO",VLOOKUP(D352,#REF!,3,FALSE)))),IF(C352="LABOR",VLOOKUP(D352,#REF!,6,FALSE),IF(C352="SINAPI",VLOOKUP(D352,#REF!,3,FALSE),"outro")))</f>
        <v>#REF!</v>
      </c>
      <c r="H352" s="337">
        <v>9.7885799999999996</v>
      </c>
      <c r="I352" s="24" t="e">
        <f>IF(B352="I",IF(F352="MO",IF(C352="LABOR",ROUND(VLOOKUP(D352,#REF!,4,FALSE)/(1+#REF!),2),IF(C352="SINAPI",ROUND(VLOOKUP(D352,#REF!,5,FALSE)/(1+#REF!),2),"outro")),IF(C352="LABOR",VLOOKUP(D352,#REF!,4,FALSE),IF(C352="SINAPI",VLOOKUP(D352,#REF!,5,FALSE),IF(C352="COTAÇÃO",VLOOKUP(D352,#REF!,14,FALSE))))),IF(C352="SINAPI",IF(F352="MO",ROUND(VLOOKUP(D352,#REF!,4,FALSE)/(1+#REF!),2),VLOOKUP(D352,#REF!,4,FALSE)),"outro"))</f>
        <v>#REF!</v>
      </c>
      <c r="J352" s="24" t="e">
        <f t="shared" si="14"/>
        <v>#REF!</v>
      </c>
    </row>
    <row r="353" spans="1:10">
      <c r="A353" s="320"/>
      <c r="B353" s="13" t="s">
        <v>386</v>
      </c>
      <c r="C353" s="328" t="s">
        <v>382</v>
      </c>
      <c r="D353" s="22">
        <v>4721</v>
      </c>
      <c r="E353" s="21" t="e">
        <f>IF(B353="I",IF(C353="LABOR",VLOOKUP(D353,#REF!,2,FALSE),IF(C353="SINAPI",VLOOKUP(D353,#REF!,2,FALSE),IF(C353="COTAÇÃO",VLOOKUP(D353,#REF!,2,FALSE)))),IF(C353="LABOR",VLOOKUP(D353,#REF!,5,FALSE),IF(C353="SINAPI",VLOOKUP(D353,#REF!,2,FALSE),"outro")))</f>
        <v>#REF!</v>
      </c>
      <c r="F353" s="328" t="s">
        <v>12</v>
      </c>
      <c r="G353" s="22" t="e">
        <f>IF(B353="I",IF(C353="LABOR",VLOOKUP(D353,#REF!,3,FALSE),IF(C353="SINAPI",VLOOKUP(D353,#REF!,3,FALSE),IF(C353="COTAÇÃO",VLOOKUP(D353,#REF!,3,FALSE)))),IF(C353="LABOR",VLOOKUP(D353,#REF!,6,FALSE),IF(C353="SINAPI",VLOOKUP(D353,#REF!,3,FALSE),"outro")))</f>
        <v>#REF!</v>
      </c>
      <c r="H353" s="337">
        <v>1.2012E-2</v>
      </c>
      <c r="I353" s="24" t="e">
        <f>IF(B353="I",IF(F353="MO",IF(C353="LABOR",ROUND(VLOOKUP(D353,#REF!,4,FALSE)/(1+#REF!),2),IF(C353="SINAPI",ROUND(VLOOKUP(D353,#REF!,5,FALSE)/(1+#REF!),2),"outro")),IF(C353="LABOR",VLOOKUP(D353,#REF!,4,FALSE),IF(C353="SINAPI",VLOOKUP(D353,#REF!,5,FALSE),IF(C353="COTAÇÃO",VLOOKUP(D353,#REF!,14,FALSE))))),IF(C353="SINAPI",IF(F353="MO",ROUND(VLOOKUP(D353,#REF!,4,FALSE)/(1+#REF!),2),VLOOKUP(D353,#REF!,4,FALSE)),"outro"))</f>
        <v>#REF!</v>
      </c>
      <c r="J353" s="24" t="e">
        <f t="shared" si="14"/>
        <v>#REF!</v>
      </c>
    </row>
    <row r="354" spans="1:10">
      <c r="A354" s="320"/>
      <c r="B354" s="13" t="s">
        <v>386</v>
      </c>
      <c r="C354" s="328" t="s">
        <v>382</v>
      </c>
      <c r="D354" s="22">
        <v>4718</v>
      </c>
      <c r="E354" s="21" t="e">
        <f>IF(B354="I",IF(C354="LABOR",VLOOKUP(D354,#REF!,2,FALSE),IF(C354="SINAPI",VLOOKUP(D354,#REF!,2,FALSE),IF(C354="COTAÇÃO",VLOOKUP(D354,#REF!,2,FALSE)))),IF(C354="LABOR",VLOOKUP(D354,#REF!,5,FALSE),IF(C354="SINAPI",VLOOKUP(D354,#REF!,2,FALSE),"outro")))</f>
        <v>#REF!</v>
      </c>
      <c r="F354" s="328" t="s">
        <v>12</v>
      </c>
      <c r="G354" s="22" t="e">
        <f>IF(B354="I",IF(C354="LABOR",VLOOKUP(D354,#REF!,3,FALSE),IF(C354="SINAPI",VLOOKUP(D354,#REF!,3,FALSE),IF(C354="COTAÇÃO",VLOOKUP(D354,#REF!,3,FALSE)))),IF(C354="LABOR",VLOOKUP(D354,#REF!,6,FALSE),IF(C354="SINAPI",VLOOKUP(D354,#REF!,3,FALSE),"outro")))</f>
        <v>#REF!</v>
      </c>
      <c r="H354" s="337">
        <v>1.2012E-2</v>
      </c>
      <c r="I354" s="24" t="e">
        <f>IF(B354="I",IF(F354="MO",IF(C354="LABOR",ROUND(VLOOKUP(D354,#REF!,4,FALSE)/(1+#REF!),2),IF(C354="SINAPI",ROUND(VLOOKUP(D354,#REF!,5,FALSE)/(1+#REF!),2),"outro")),IF(C354="LABOR",VLOOKUP(D354,#REF!,4,FALSE),IF(C354="SINAPI",VLOOKUP(D354,#REF!,5,FALSE),IF(C354="COTAÇÃO",VLOOKUP(D354,#REF!,14,FALSE))))),IF(C354="SINAPI",IF(F354="MO",ROUND(VLOOKUP(D354,#REF!,4,FALSE)/(1+#REF!),2),VLOOKUP(D354,#REF!,4,FALSE)),"outro"))</f>
        <v>#REF!</v>
      </c>
      <c r="J354" s="24" t="e">
        <f t="shared" si="14"/>
        <v>#REF!</v>
      </c>
    </row>
    <row r="355" spans="1:10">
      <c r="A355" s="320"/>
      <c r="B355" s="13" t="s">
        <v>386</v>
      </c>
      <c r="C355" s="328" t="s">
        <v>382</v>
      </c>
      <c r="D355" s="22">
        <v>4722</v>
      </c>
      <c r="E355" s="21" t="e">
        <f>IF(B355="I",IF(C355="LABOR",VLOOKUP(D355,#REF!,2,FALSE),IF(C355="SINAPI",VLOOKUP(D355,#REF!,2,FALSE),IF(C355="COTAÇÃO",VLOOKUP(D355,#REF!,2,FALSE)))),IF(C355="LABOR",VLOOKUP(D355,#REF!,5,FALSE),IF(C355="SINAPI",VLOOKUP(D355,#REF!,2,FALSE),"outro")))</f>
        <v>#REF!</v>
      </c>
      <c r="F355" s="328" t="s">
        <v>12</v>
      </c>
      <c r="G355" s="22" t="e">
        <f>IF(B355="I",IF(C355="LABOR",VLOOKUP(D355,#REF!,3,FALSE),IF(C355="SINAPI",VLOOKUP(D355,#REF!,3,FALSE),IF(C355="COTAÇÃO",VLOOKUP(D355,#REF!,3,FALSE)))),IF(C355="LABOR",VLOOKUP(D355,#REF!,6,FALSE),IF(C355="SINAPI",VLOOKUP(D355,#REF!,3,FALSE),"outro")))</f>
        <v>#REF!</v>
      </c>
      <c r="H355" s="337">
        <v>4.8000000000000001E-2</v>
      </c>
      <c r="I355" s="24" t="e">
        <f>IF(B355="I",IF(F355="MO",IF(C355="LABOR",ROUND(VLOOKUP(D355,#REF!,4,FALSE)/(1+#REF!),2),IF(C355="SINAPI",ROUND(VLOOKUP(D355,#REF!,5,FALSE)/(1+#REF!),2),"outro")),IF(C355="LABOR",VLOOKUP(D355,#REF!,4,FALSE),IF(C355="SINAPI",VLOOKUP(D355,#REF!,5,FALSE),IF(C355="COTAÇÃO",VLOOKUP(D355,#REF!,14,FALSE))))),IF(C355="SINAPI",IF(F355="MO",ROUND(VLOOKUP(D355,#REF!,4,FALSE)/(1+#REF!),2),VLOOKUP(D355,#REF!,4,FALSE)),"outro"))</f>
        <v>#REF!</v>
      </c>
      <c r="J355" s="24" t="e">
        <f t="shared" si="14"/>
        <v>#REF!</v>
      </c>
    </row>
    <row r="356" spans="1:10">
      <c r="A356" s="320"/>
      <c r="B356" s="13" t="s">
        <v>386</v>
      </c>
      <c r="C356" s="328" t="s">
        <v>382</v>
      </c>
      <c r="D356" s="22">
        <v>368</v>
      </c>
      <c r="E356" s="21" t="e">
        <f>IF(B356="I",IF(C356="LABOR",VLOOKUP(D356,#REF!,2,FALSE),IF(C356="SINAPI",VLOOKUP(D356,#REF!,2,FALSE),IF(C356="COTAÇÃO",VLOOKUP(D356,#REF!,2,FALSE)))),IF(C356="LABOR",VLOOKUP(D356,#REF!,5,FALSE),IF(C356="SINAPI",VLOOKUP(D356,#REF!,2,FALSE),"outro")))</f>
        <v>#REF!</v>
      </c>
      <c r="F356" s="328" t="s">
        <v>12</v>
      </c>
      <c r="G356" s="22" t="e">
        <f>IF(B356="I",IF(C356="LABOR",VLOOKUP(D356,#REF!,3,FALSE),IF(C356="SINAPI",VLOOKUP(D356,#REF!,3,FALSE),IF(C356="COTAÇÃO",VLOOKUP(D356,#REF!,3,FALSE)))),IF(C356="LABOR",VLOOKUP(D356,#REF!,6,FALSE),IF(C356="SINAPI",VLOOKUP(D356,#REF!,3,FALSE),"outro")))</f>
        <v>#REF!</v>
      </c>
      <c r="H356" s="337">
        <v>8.0500000000000002E-2</v>
      </c>
      <c r="I356" s="24" t="e">
        <f>IF(B356="I",IF(F356="MO",IF(C356="LABOR",ROUND(VLOOKUP(D356,#REF!,4,FALSE)/(1+#REF!),2),IF(C356="SINAPI",ROUND(VLOOKUP(D356,#REF!,5,FALSE)/(1+#REF!),2),"outro")),IF(C356="LABOR",VLOOKUP(D356,#REF!,4,FALSE),IF(C356="SINAPI",VLOOKUP(D356,#REF!,5,FALSE),IF(C356="COTAÇÃO",VLOOKUP(D356,#REF!,14,FALSE))))),IF(C356="SINAPI",IF(F356="MO",ROUND(VLOOKUP(D356,#REF!,4,FALSE)/(1+#REF!),2),VLOOKUP(D356,#REF!,4,FALSE)),"outro"))</f>
        <v>#REF!</v>
      </c>
      <c r="J356" s="24" t="e">
        <f t="shared" si="14"/>
        <v>#REF!</v>
      </c>
    </row>
    <row r="357" spans="1:10" ht="30">
      <c r="A357" s="320"/>
      <c r="B357" s="13" t="s">
        <v>386</v>
      </c>
      <c r="C357" s="328" t="s">
        <v>382</v>
      </c>
      <c r="D357" s="22">
        <v>4506</v>
      </c>
      <c r="E357" s="14" t="e">
        <f>IF(B357="I",IF(C357="LABOR",VLOOKUP(D357,#REF!,2,FALSE),IF(C357="SINAPI",VLOOKUP(D357,#REF!,2,FALSE),IF(C357="COTAÇÃO",VLOOKUP(D357,#REF!,2,FALSE)))),IF(C357="LABOR",VLOOKUP(D357,#REF!,5,FALSE),IF(C357="SINAPI",VLOOKUP(D357,#REF!,2,FALSE),"outro")))</f>
        <v>#REF!</v>
      </c>
      <c r="F357" s="328" t="s">
        <v>12</v>
      </c>
      <c r="G357" s="22" t="e">
        <f>IF(B357="I",IF(C357="LABOR",VLOOKUP(D357,#REF!,3,FALSE),IF(C357="SINAPI",VLOOKUP(D357,#REF!,3,FALSE),IF(C357="COTAÇÃO",VLOOKUP(D357,#REF!,3,FALSE)))),IF(C357="LABOR",VLOOKUP(D357,#REF!,6,FALSE),IF(C357="SINAPI",VLOOKUP(D357,#REF!,3,FALSE),"outro")))</f>
        <v>#REF!</v>
      </c>
      <c r="H357" s="337">
        <v>0.17349999999999999</v>
      </c>
      <c r="I357" s="24" t="e">
        <f>IF(B357="I",IF(F357="MO",IF(C357="LABOR",ROUND(VLOOKUP(D357,#REF!,4,FALSE)/(1+#REF!),2),IF(C357="SINAPI",ROUND(VLOOKUP(D357,#REF!,5,FALSE)/(1+#REF!),2),"outro")),IF(C357="LABOR",VLOOKUP(D357,#REF!,4,FALSE),IF(C357="SINAPI",VLOOKUP(D357,#REF!,5,FALSE),IF(C357="COTAÇÃO",VLOOKUP(D357,#REF!,14,FALSE))))),IF(C357="SINAPI",IF(F357="MO",ROUND(VLOOKUP(D357,#REF!,4,FALSE)/(1+#REF!),2),VLOOKUP(D357,#REF!,4,FALSE)),"outro"))</f>
        <v>#REF!</v>
      </c>
      <c r="J357" s="24" t="e">
        <f t="shared" si="14"/>
        <v>#REF!</v>
      </c>
    </row>
    <row r="358" spans="1:10">
      <c r="A358" s="320"/>
      <c r="B358" s="13" t="s">
        <v>386</v>
      </c>
      <c r="C358" s="328" t="s">
        <v>382</v>
      </c>
      <c r="D358" s="22">
        <v>6189</v>
      </c>
      <c r="E358" s="21" t="e">
        <f>IF(B358="I",IF(C358="LABOR",VLOOKUP(D358,#REF!,2,FALSE),IF(C358="SINAPI",VLOOKUP(D358,#REF!,2,FALSE),IF(C358="COTAÇÃO",VLOOKUP(D358,#REF!,2,FALSE)))),IF(C358="LABOR",VLOOKUP(D358,#REF!,5,FALSE),IF(C358="SINAPI",VLOOKUP(D358,#REF!,2,FALSE),"outro")))</f>
        <v>#REF!</v>
      </c>
      <c r="F358" s="328" t="s">
        <v>12</v>
      </c>
      <c r="G358" s="22" t="e">
        <f>IF(B358="I",IF(C358="LABOR",VLOOKUP(D358,#REF!,3,FALSE),IF(C358="SINAPI",VLOOKUP(D358,#REF!,3,FALSE),IF(C358="COTAÇÃO",VLOOKUP(D358,#REF!,3,FALSE)))),IF(C358="LABOR",VLOOKUP(D358,#REF!,6,FALSE),IF(C358="SINAPI",VLOOKUP(D358,#REF!,3,FALSE),"outro")))</f>
        <v>#REF!</v>
      </c>
      <c r="H358" s="337">
        <v>0.34699999999999998</v>
      </c>
      <c r="I358" s="24" t="e">
        <f>IF(B358="I",IF(F358="MO",IF(C358="LABOR",ROUND(VLOOKUP(D358,#REF!,4,FALSE)/(1+#REF!),2),IF(C358="SINAPI",ROUND(VLOOKUP(D358,#REF!,5,FALSE)/(1+#REF!),2),"outro")),IF(C358="LABOR",VLOOKUP(D358,#REF!,4,FALSE),IF(C358="SINAPI",VLOOKUP(D358,#REF!,5,FALSE),IF(C358="COTAÇÃO",VLOOKUP(D358,#REF!,14,FALSE))))),IF(C358="SINAPI",IF(F358="MO",ROUND(VLOOKUP(D358,#REF!,4,FALSE)/(1+#REF!),2),VLOOKUP(D358,#REF!,4,FALSE)),"outro"))</f>
        <v>#REF!</v>
      </c>
      <c r="J358" s="24" t="e">
        <f t="shared" si="14"/>
        <v>#REF!</v>
      </c>
    </row>
    <row r="359" spans="1:10">
      <c r="A359" s="320"/>
      <c r="B359" s="13" t="s">
        <v>386</v>
      </c>
      <c r="C359" s="328" t="s">
        <v>382</v>
      </c>
      <c r="D359" s="22">
        <v>33</v>
      </c>
      <c r="E359" s="338" t="e">
        <f>IF(B359="I",IF(C359="LABOR",VLOOKUP(D359,#REF!,2,FALSE),IF(C359="SINAPI",VLOOKUP(D359,#REF!,2,FALSE),IF(C359="COTAÇÃO",VLOOKUP(D359,#REF!,2,FALSE)))),IF(C359="LABOR",VLOOKUP(D359,#REF!,5,FALSE),IF(C359="SINAPI",VLOOKUP(D359,#REF!,2,FALSE),"outro")))</f>
        <v>#REF!</v>
      </c>
      <c r="F359" s="328" t="s">
        <v>12</v>
      </c>
      <c r="G359" s="22" t="e">
        <f>IF(B359="I",IF(C359="LABOR",VLOOKUP(D359,#REF!,3,FALSE),IF(C359="SINAPI",VLOOKUP(D359,#REF!,3,FALSE),IF(C359="COTAÇÃO",VLOOKUP(D359,#REF!,3,FALSE)))),IF(C359="LABOR",VLOOKUP(D359,#REF!,6,FALSE),IF(C359="SINAPI",VLOOKUP(D359,#REF!,3,FALSE),"outro")))</f>
        <v>#REF!</v>
      </c>
      <c r="H359" s="337">
        <v>1.84</v>
      </c>
      <c r="I359" s="24" t="e">
        <f>IF(B359="I",IF(F359="MO",IF(C359="LABOR",ROUND(VLOOKUP(D359,#REF!,4,FALSE)/(1+#REF!),2),IF(C359="SINAPI",ROUND(VLOOKUP(D359,#REF!,5,FALSE)/(1+#REF!),2),"outro")),IF(C359="LABOR",VLOOKUP(D359,#REF!,4,FALSE),IF(C359="SINAPI",VLOOKUP(D359,#REF!,5,FALSE),IF(C359="COTAÇÃO",VLOOKUP(D359,#REF!,14,FALSE))))),IF(C359="SINAPI",IF(F359="MO",ROUND(VLOOKUP(D359,#REF!,4,FALSE)/(1+#REF!),2),VLOOKUP(D359,#REF!,4,FALSE)),"outro"))</f>
        <v>#REF!</v>
      </c>
      <c r="J359" s="24" t="e">
        <f t="shared" si="14"/>
        <v>#REF!</v>
      </c>
    </row>
    <row r="360" spans="1:10">
      <c r="A360" s="320"/>
      <c r="B360" s="13" t="s">
        <v>386</v>
      </c>
      <c r="C360" s="328" t="s">
        <v>382</v>
      </c>
      <c r="D360" s="22">
        <v>5061</v>
      </c>
      <c r="E360" s="21" t="e">
        <f>IF(B360="I",IF(C360="LABOR",VLOOKUP(D360,#REF!,2,FALSE),IF(C360="SINAPI",VLOOKUP(D360,#REF!,2,FALSE),IF(C360="COTAÇÃO",VLOOKUP(D360,#REF!,2,FALSE)))),IF(C360="LABOR",VLOOKUP(D360,#REF!,5,FALSE),IF(C360="SINAPI",VLOOKUP(D360,#REF!,2,FALSE),"outro")))</f>
        <v>#REF!</v>
      </c>
      <c r="F360" s="328" t="s">
        <v>12</v>
      </c>
      <c r="G360" s="22" t="e">
        <f>IF(B360="I",IF(C360="LABOR",VLOOKUP(D360,#REF!,3,FALSE),IF(C360="SINAPI",VLOOKUP(D360,#REF!,3,FALSE),IF(C360="COTAÇÃO",VLOOKUP(D360,#REF!,3,FALSE)))),IF(C360="LABOR",VLOOKUP(D360,#REF!,6,FALSE),IF(C360="SINAPI",VLOOKUP(D360,#REF!,3,FALSE),"outro")))</f>
        <v>#REF!</v>
      </c>
      <c r="H360" s="337">
        <v>5.2049999999999999E-2</v>
      </c>
      <c r="I360" s="24" t="e">
        <f>IF(B360="I",IF(F360="MO",IF(C360="LABOR",ROUND(VLOOKUP(D360,#REF!,4,FALSE)/(1+#REF!),2),IF(C360="SINAPI",ROUND(VLOOKUP(D360,#REF!,5,FALSE)/(1+#REF!),2),"outro")),IF(C360="LABOR",VLOOKUP(D360,#REF!,4,FALSE),IF(C360="SINAPI",VLOOKUP(D360,#REF!,5,FALSE),IF(C360="COTAÇÃO",VLOOKUP(D360,#REF!,14,FALSE))))),IF(C360="SINAPI",IF(F360="MO",ROUND(VLOOKUP(D360,#REF!,4,FALSE)/(1+#REF!),2),VLOOKUP(D360,#REF!,4,FALSE)),"outro"))</f>
        <v>#REF!</v>
      </c>
      <c r="J360" s="24" t="e">
        <f t="shared" si="14"/>
        <v>#REF!</v>
      </c>
    </row>
    <row r="361" spans="1:10">
      <c r="A361" s="320"/>
      <c r="B361" s="13" t="s">
        <v>386</v>
      </c>
      <c r="C361" s="328" t="s">
        <v>382</v>
      </c>
      <c r="D361" s="22">
        <v>337</v>
      </c>
      <c r="E361" s="21" t="e">
        <f>IF(B361="I",IF(C361="LABOR",VLOOKUP(D361,#REF!,2,FALSE),IF(C361="SINAPI",VLOOKUP(D361,#REF!,2,FALSE),IF(C361="COTAÇÃO",VLOOKUP(D361,#REF!,2,FALSE)))),IF(C361="LABOR",VLOOKUP(D361,#REF!,5,FALSE),IF(C361="SINAPI",VLOOKUP(D361,#REF!,2,FALSE),"outro")))</f>
        <v>#REF!</v>
      </c>
      <c r="F361" s="328" t="s">
        <v>12</v>
      </c>
      <c r="G361" s="22" t="e">
        <f>IF(B361="I",IF(C361="LABOR",VLOOKUP(D361,#REF!,3,FALSE),IF(C361="SINAPI",VLOOKUP(D361,#REF!,3,FALSE),IF(C361="COTAÇÃO",VLOOKUP(D361,#REF!,3,FALSE)))),IF(C361="LABOR",VLOOKUP(D361,#REF!,6,FALSE),IF(C361="SINAPI",VLOOKUP(D361,#REF!,3,FALSE),"outro")))</f>
        <v>#REF!</v>
      </c>
      <c r="H361" s="337">
        <v>3.2000000000000001E-2</v>
      </c>
      <c r="I361" s="24" t="e">
        <f>IF(B361="I",IF(F361="MO",IF(C361="LABOR",ROUND(VLOOKUP(D361,#REF!,4,FALSE)/(1+#REF!),2),IF(C361="SINAPI",ROUND(VLOOKUP(D361,#REF!,5,FALSE)/(1+#REF!),2),"outro")),IF(C361="LABOR",VLOOKUP(D361,#REF!,4,FALSE),IF(C361="SINAPI",VLOOKUP(D361,#REF!,5,FALSE),IF(C361="COTAÇÃO",VLOOKUP(D361,#REF!,14,FALSE))))),IF(C361="SINAPI",IF(F361="MO",ROUND(VLOOKUP(D361,#REF!,4,FALSE)/(1+#REF!),2),VLOOKUP(D361,#REF!,4,FALSE)),"outro"))</f>
        <v>#REF!</v>
      </c>
      <c r="J361" s="24" t="e">
        <f t="shared" si="14"/>
        <v>#REF!</v>
      </c>
    </row>
    <row r="362" spans="1:10">
      <c r="A362" s="320"/>
      <c r="B362" s="13" t="s">
        <v>386</v>
      </c>
      <c r="C362" s="328" t="s">
        <v>382</v>
      </c>
      <c r="D362" s="22">
        <v>2692</v>
      </c>
      <c r="E362" s="21" t="e">
        <f>IF(B362="I",IF(C362="LABOR",VLOOKUP(D362,#REF!,2,FALSE),IF(C362="SINAPI",VLOOKUP(D362,#REF!,2,FALSE),IF(C362="COTAÇÃO",VLOOKUP(D362,#REF!,2,FALSE)))),IF(C362="LABOR",VLOOKUP(D362,#REF!,5,FALSE),IF(C362="SINAPI",VLOOKUP(D362,#REF!,2,FALSE),"outro")))</f>
        <v>#REF!</v>
      </c>
      <c r="F362" s="328" t="s">
        <v>12</v>
      </c>
      <c r="G362" s="22" t="e">
        <f>IF(B362="I",IF(C362="LABOR",VLOOKUP(D362,#REF!,3,FALSE),IF(C362="SINAPI",VLOOKUP(D362,#REF!,3,FALSE),IF(C362="COTAÇÃO",VLOOKUP(D362,#REF!,3,FALSE)))),IF(C362="LABOR",VLOOKUP(D362,#REF!,6,FALSE),IF(C362="SINAPI",VLOOKUP(D362,#REF!,3,FALSE),"outro")))</f>
        <v>#REF!</v>
      </c>
      <c r="H362" s="337">
        <v>3.2000000000000001E-2</v>
      </c>
      <c r="I362" s="24" t="e">
        <f>IF(B362="I",IF(F362="MO",IF(C362="LABOR",ROUND(VLOOKUP(D362,#REF!,4,FALSE)/(1+#REF!),2),IF(C362="SINAPI",ROUND(VLOOKUP(D362,#REF!,5,FALSE)/(1+#REF!),2),"outro")),IF(C362="LABOR",VLOOKUP(D362,#REF!,4,FALSE),IF(C362="SINAPI",VLOOKUP(D362,#REF!,5,FALSE),IF(C362="COTAÇÃO",VLOOKUP(D362,#REF!,14,FALSE))))),IF(C362="SINAPI",IF(F362="MO",ROUND(VLOOKUP(D362,#REF!,4,FALSE)/(1+#REF!),2),VLOOKUP(D362,#REF!,4,FALSE)),"outro"))</f>
        <v>#REF!</v>
      </c>
      <c r="J362" s="24" t="e">
        <f t="shared" si="14"/>
        <v>#REF!</v>
      </c>
    </row>
    <row r="363" spans="1:10">
      <c r="A363" s="320"/>
      <c r="B363" s="13" t="s">
        <v>386</v>
      </c>
      <c r="C363" s="328" t="s">
        <v>382</v>
      </c>
      <c r="D363" s="22">
        <v>9818</v>
      </c>
      <c r="E363" s="21" t="e">
        <f>IF(B363="I",IF(C363="LABOR",VLOOKUP(D363,#REF!,2,FALSE),IF(C363="SINAPI",VLOOKUP(D363,#REF!,2,FALSE),IF(C363="COTAÇÃO",VLOOKUP(D363,#REF!,2,FALSE)))),IF(C363="LABOR",VLOOKUP(D363,#REF!,5,FALSE),IF(C363="SINAPI",VLOOKUP(D363,#REF!,2,FALSE),"outro")))</f>
        <v>#REF!</v>
      </c>
      <c r="F363" s="328" t="s">
        <v>12</v>
      </c>
      <c r="G363" s="22" t="e">
        <f>IF(B363="I",IF(C363="LABOR",VLOOKUP(D363,#REF!,3,FALSE),IF(C363="SINAPI",VLOOKUP(D363,#REF!,3,FALSE),IF(C363="COTAÇÃO",VLOOKUP(D363,#REF!,3,FALSE)))),IF(C363="LABOR",VLOOKUP(D363,#REF!,6,FALSE),IF(C363="SINAPI",VLOOKUP(D363,#REF!,3,FALSE),"outro")))</f>
        <v>#REF!</v>
      </c>
      <c r="H363" s="337">
        <v>3.2000000000000001E-2</v>
      </c>
      <c r="I363" s="24" t="e">
        <f>IF(B363="I",IF(F363="MO",IF(C363="LABOR",ROUND(VLOOKUP(D363,#REF!,4,FALSE)/(1+#REF!),2),IF(C363="SINAPI",ROUND(VLOOKUP(D363,#REF!,5,FALSE)/(1+#REF!),2),"outro")),IF(C363="LABOR",VLOOKUP(D363,#REF!,4,FALSE),IF(C363="SINAPI",VLOOKUP(D363,#REF!,5,FALSE),IF(C363="COTAÇÃO",VLOOKUP(D363,#REF!,14,FALSE))))),IF(C363="SINAPI",IF(F363="MO",ROUND(VLOOKUP(D363,#REF!,4,FALSE)/(1+#REF!),2),VLOOKUP(D363,#REF!,4,FALSE)),"outro"))</f>
        <v>#REF!</v>
      </c>
      <c r="J363" s="24" t="e">
        <f t="shared" ref="J363:J374" si="16">ROUND(H363*I363,2)</f>
        <v>#REF!</v>
      </c>
    </row>
    <row r="364" spans="1:10">
      <c r="A364" s="320"/>
      <c r="B364" s="13" t="s">
        <v>386</v>
      </c>
      <c r="C364" s="328" t="s">
        <v>382</v>
      </c>
      <c r="D364" s="22">
        <v>20180</v>
      </c>
      <c r="E364" s="21" t="e">
        <f>IF(B364="I",IF(C364="LABOR",VLOOKUP(D364,#REF!,2,FALSE),IF(C364="SINAPI",VLOOKUP(D364,#REF!,2,FALSE),IF(C364="COTAÇÃO",VLOOKUP(D364,#REF!,2,FALSE)))),IF(C364="LABOR",VLOOKUP(D364,#REF!,5,FALSE),IF(C364="SINAPI",VLOOKUP(D364,#REF!,2,FALSE),"outro")))</f>
        <v>#REF!</v>
      </c>
      <c r="F364" s="328" t="s">
        <v>12</v>
      </c>
      <c r="G364" s="22" t="e">
        <f>IF(B364="I",IF(C364="LABOR",VLOOKUP(D364,#REF!,3,FALSE),IF(C364="SINAPI",VLOOKUP(D364,#REF!,3,FALSE),IF(C364="COTAÇÃO",VLOOKUP(D364,#REF!,3,FALSE)))),IF(C364="LABOR",VLOOKUP(D364,#REF!,6,FALSE),IF(C364="SINAPI",VLOOKUP(D364,#REF!,3,FALSE),"outro")))</f>
        <v>#REF!</v>
      </c>
      <c r="H364" s="337">
        <v>0.04</v>
      </c>
      <c r="I364" s="24" t="e">
        <f>IF(B364="I",IF(F364="MO",IF(C364="LABOR",ROUND(VLOOKUP(D364,#REF!,4,FALSE)/(1+#REF!),2),IF(C364="SINAPI",ROUND(VLOOKUP(D364,#REF!,5,FALSE)/(1+#REF!),2),"outro")),IF(C364="LABOR",VLOOKUP(D364,#REF!,4,FALSE),IF(C364="SINAPI",VLOOKUP(D364,#REF!,5,FALSE),IF(C364="COTAÇÃO",VLOOKUP(D364,#REF!,14,FALSE))))),IF(C364="SINAPI",IF(F364="MO",ROUND(VLOOKUP(D364,#REF!,4,FALSE)/(1+#REF!),2),VLOOKUP(D364,#REF!,4,FALSE)),"outro"))</f>
        <v>#REF!</v>
      </c>
      <c r="J364" s="24" t="e">
        <f t="shared" si="16"/>
        <v>#REF!</v>
      </c>
    </row>
    <row r="365" spans="1:10">
      <c r="A365" s="320"/>
      <c r="B365" s="13" t="s">
        <v>386</v>
      </c>
      <c r="C365" s="328" t="s">
        <v>382</v>
      </c>
      <c r="D365" s="22">
        <v>9817</v>
      </c>
      <c r="E365" s="21" t="e">
        <f>IF(B365="I",IF(C365="LABOR",VLOOKUP(D365,#REF!,2,FALSE),IF(C365="SINAPI",VLOOKUP(D365,#REF!,2,FALSE),IF(C365="COTAÇÃO",VLOOKUP(D365,#REF!,2,FALSE)))),IF(C365="LABOR",VLOOKUP(D365,#REF!,5,FALSE),IF(C365="SINAPI",VLOOKUP(D365,#REF!,2,FALSE),"outro")))</f>
        <v>#REF!</v>
      </c>
      <c r="F365" s="328" t="s">
        <v>12</v>
      </c>
      <c r="G365" s="22" t="e">
        <f>IF(B365="I",IF(C365="LABOR",VLOOKUP(D365,#REF!,3,FALSE),IF(C365="SINAPI",VLOOKUP(D365,#REF!,3,FALSE),IF(C365="COTAÇÃO",VLOOKUP(D365,#REF!,3,FALSE)))),IF(C365="LABOR",VLOOKUP(D365,#REF!,6,FALSE),IF(C365="SINAPI",VLOOKUP(D365,#REF!,3,FALSE),"outro")))</f>
        <v>#REF!</v>
      </c>
      <c r="H365" s="337">
        <v>1.01</v>
      </c>
      <c r="I365" s="24" t="e">
        <f>IF(B365="I",IF(F365="MO",IF(C365="LABOR",ROUND(VLOOKUP(D365,#REF!,4,FALSE)/(1+#REF!),2),IF(C365="SINAPI",ROUND(VLOOKUP(D365,#REF!,5,FALSE)/(1+#REF!),2),"outro")),IF(C365="LABOR",VLOOKUP(D365,#REF!,4,FALSE),IF(C365="SINAPI",VLOOKUP(D365,#REF!,5,FALSE),IF(C365="COTAÇÃO",VLOOKUP(D365,#REF!,14,FALSE))))),IF(C365="SINAPI",IF(F365="MO",ROUND(VLOOKUP(D365,#REF!,4,FALSE)/(1+#REF!),2),VLOOKUP(D365,#REF!,4,FALSE)),"outro"))</f>
        <v>#REF!</v>
      </c>
      <c r="J365" s="24" t="e">
        <f t="shared" si="16"/>
        <v>#REF!</v>
      </c>
    </row>
    <row r="366" spans="1:10">
      <c r="A366" s="320"/>
      <c r="B366" s="13" t="s">
        <v>386</v>
      </c>
      <c r="C366" s="328" t="s">
        <v>382</v>
      </c>
      <c r="D366" s="22">
        <v>20152</v>
      </c>
      <c r="E366" s="21" t="e">
        <f>IF(B366="I",IF(C366="LABOR",VLOOKUP(D366,#REF!,2,FALSE),IF(C366="SINAPI",VLOOKUP(D366,#REF!,2,FALSE),IF(C366="COTAÇÃO",VLOOKUP(D366,#REF!,2,FALSE)))),IF(C366="LABOR",VLOOKUP(D366,#REF!,5,FALSE),IF(C366="SINAPI",VLOOKUP(D366,#REF!,2,FALSE),"outro")))</f>
        <v>#REF!</v>
      </c>
      <c r="F366" s="328" t="s">
        <v>12</v>
      </c>
      <c r="G366" s="22" t="e">
        <f>IF(B366="I",IF(C366="LABOR",VLOOKUP(D366,#REF!,3,FALSE),IF(C366="SINAPI",VLOOKUP(D366,#REF!,3,FALSE),IF(C366="COTAÇÃO",VLOOKUP(D366,#REF!,3,FALSE)))),IF(C366="LABOR",VLOOKUP(D366,#REF!,6,FALSE),IF(C366="SINAPI",VLOOKUP(D366,#REF!,3,FALSE),"outro")))</f>
        <v>#REF!</v>
      </c>
      <c r="H366" s="337">
        <v>0.04</v>
      </c>
      <c r="I366" s="24" t="e">
        <f>IF(B366="I",IF(F366="MO",IF(C366="LABOR",ROUND(VLOOKUP(D366,#REF!,4,FALSE)/(1+#REF!),2),IF(C366="SINAPI",ROUND(VLOOKUP(D366,#REF!,5,FALSE)/(1+#REF!),2),"outro")),IF(C366="LABOR",VLOOKUP(D366,#REF!,4,FALSE),IF(C366="SINAPI",VLOOKUP(D366,#REF!,5,FALSE),IF(C366="COTAÇÃO",VLOOKUP(D366,#REF!,14,FALSE))))),IF(C366="SINAPI",IF(F366="MO",ROUND(VLOOKUP(D366,#REF!,4,FALSE)/(1+#REF!),2),VLOOKUP(D366,#REF!,4,FALSE)),"outro"))</f>
        <v>#REF!</v>
      </c>
      <c r="J366" s="24" t="e">
        <f t="shared" si="16"/>
        <v>#REF!</v>
      </c>
    </row>
    <row r="367" spans="1:10">
      <c r="A367" s="320"/>
      <c r="B367" s="13" t="s">
        <v>386</v>
      </c>
      <c r="C367" s="328" t="s">
        <v>382</v>
      </c>
      <c r="D367" s="22">
        <v>305</v>
      </c>
      <c r="E367" s="21" t="e">
        <f>IF(B367="I",IF(C367="LABOR",VLOOKUP(D367,#REF!,2,FALSE),IF(C367="SINAPI",VLOOKUP(D367,#REF!,2,FALSE),IF(C367="COTAÇÃO",VLOOKUP(D367,#REF!,2,FALSE)))),IF(C367="LABOR",VLOOKUP(D367,#REF!,5,FALSE),IF(C367="SINAPI",VLOOKUP(D367,#REF!,2,FALSE),"outro")))</f>
        <v>#REF!</v>
      </c>
      <c r="F367" s="328" t="s">
        <v>12</v>
      </c>
      <c r="G367" s="22" t="e">
        <f>IF(B367="I",IF(C367="LABOR",VLOOKUP(D367,#REF!,3,FALSE),IF(C367="SINAPI",VLOOKUP(D367,#REF!,3,FALSE),IF(C367="COTAÇÃO",VLOOKUP(D367,#REF!,3,FALSE)))),IF(C367="LABOR",VLOOKUP(D367,#REF!,6,FALSE),IF(C367="SINAPI",VLOOKUP(D367,#REF!,3,FALSE),"outro")))</f>
        <v>#REF!</v>
      </c>
      <c r="H367" s="337">
        <v>0.188</v>
      </c>
      <c r="I367" s="24" t="e">
        <f>IF(B367="I",IF(F367="MO",IF(C367="LABOR",ROUND(VLOOKUP(D367,#REF!,4,FALSE)/(1+#REF!),2),IF(C367="SINAPI",ROUND(VLOOKUP(D367,#REF!,5,FALSE)/(1+#REF!),2),"outro")),IF(C367="LABOR",VLOOKUP(D367,#REF!,4,FALSE),IF(C367="SINAPI",VLOOKUP(D367,#REF!,5,FALSE),IF(C367="COTAÇÃO",VLOOKUP(D367,#REF!,14,FALSE))))),IF(C367="SINAPI",IF(F367="MO",ROUND(VLOOKUP(D367,#REF!,4,FALSE)/(1+#REF!),2),VLOOKUP(D367,#REF!,4,FALSE)),"outro"))</f>
        <v>#REF!</v>
      </c>
      <c r="J367" s="24" t="e">
        <f t="shared" si="16"/>
        <v>#REF!</v>
      </c>
    </row>
    <row r="368" spans="1:10">
      <c r="A368" s="320"/>
      <c r="B368" s="13" t="s">
        <v>386</v>
      </c>
      <c r="C368" s="328" t="s">
        <v>73</v>
      </c>
      <c r="D368" s="22">
        <v>69404</v>
      </c>
      <c r="E368" s="21" t="e">
        <f>IF(B368="I",IF(C368="LABOR",VLOOKUP(D368,#REF!,2,FALSE),IF(C368="SINAPI",VLOOKUP(D368,#REF!,2,FALSE),IF(C368="COTAÇÃO",VLOOKUP(D368,#REF!,2,FALSE)))),IF(C368="LABOR",VLOOKUP(D368,#REF!,5,FALSE),IF(C368="SINAPI",VLOOKUP(D368,#REF!,2,FALSE),"outro")))</f>
        <v>#REF!</v>
      </c>
      <c r="F368" s="328" t="s">
        <v>12</v>
      </c>
      <c r="G368" s="22" t="e">
        <f>IF(B368="I",IF(C368="LABOR",VLOOKUP(D368,#REF!,3,FALSE),IF(C368="SINAPI",VLOOKUP(D368,#REF!,3,FALSE),IF(C368="COTAÇÃO",VLOOKUP(D368,#REF!,3,FALSE)))),IF(C368="LABOR",VLOOKUP(D368,#REF!,6,FALSE),IF(C368="SINAPI",VLOOKUP(D368,#REF!,3,FALSE),"outro")))</f>
        <v>#REF!</v>
      </c>
      <c r="H368" s="337">
        <v>0.04</v>
      </c>
      <c r="I368" s="24" t="e">
        <f>IF(B368="I",IF(F368="MO",IF(C368="LABOR",ROUND(VLOOKUP(D368,#REF!,4,FALSE)/(1+#REF!),2),IF(C368="SINAPI",ROUND(VLOOKUP(D368,#REF!,5,FALSE)/(1+#REF!),2),"outro")),IF(C368="LABOR",VLOOKUP(D368,#REF!,4,FALSE),IF(C368="SINAPI",VLOOKUP(D368,#REF!,5,FALSE),IF(C368="COTAÇÃO",VLOOKUP(D368,#REF!,14,FALSE))))),IF(C368="SINAPI",IF(F368="MO",ROUND(VLOOKUP(D368,#REF!,4,FALSE)/(1+#REF!),2),VLOOKUP(D368,#REF!,4,FALSE)),"outro"))</f>
        <v>#REF!</v>
      </c>
      <c r="J368" s="24" t="e">
        <f t="shared" si="16"/>
        <v>#REF!</v>
      </c>
    </row>
    <row r="369" spans="1:10">
      <c r="A369" s="320"/>
      <c r="B369" s="13" t="s">
        <v>386</v>
      </c>
      <c r="C369" s="328" t="s">
        <v>382</v>
      </c>
      <c r="D369" s="22">
        <v>119</v>
      </c>
      <c r="E369" s="21" t="e">
        <f>IF(B369="I",IF(C369="LABOR",VLOOKUP(D369,#REF!,2,FALSE),IF(C369="SINAPI",VLOOKUP(D369,#REF!,2,FALSE),IF(C369="COTAÇÃO",VLOOKUP(D369,#REF!,2,FALSE)))),IF(C369="LABOR",VLOOKUP(D369,#REF!,5,FALSE),IF(C369="SINAPI",VLOOKUP(D369,#REF!,2,FALSE),"outro")))</f>
        <v>#REF!</v>
      </c>
      <c r="F369" s="328" t="s">
        <v>12</v>
      </c>
      <c r="G369" s="22" t="e">
        <f>IF(B369="I",IF(C369="LABOR",VLOOKUP(D369,#REF!,3,FALSE),IF(C369="SINAPI",VLOOKUP(D369,#REF!,3,FALSE),IF(C369="COTAÇÃO",VLOOKUP(D369,#REF!,3,FALSE)))),IF(C369="LABOR",VLOOKUP(D369,#REF!,6,FALSE),IF(C369="SINAPI",VLOOKUP(D369,#REF!,3,FALSE),"outro")))</f>
        <v>#REF!</v>
      </c>
      <c r="H369" s="337">
        <v>3.7999999999999999E-2</v>
      </c>
      <c r="I369" s="24" t="e">
        <f>IF(B369="I",IF(F369="MO",IF(C369="LABOR",ROUND(VLOOKUP(D369,#REF!,4,FALSE)/(1+#REF!),2),IF(C369="SINAPI",ROUND(VLOOKUP(D369,#REF!,5,FALSE)/(1+#REF!),2),"outro")),IF(C369="LABOR",VLOOKUP(D369,#REF!,4,FALSE),IF(C369="SINAPI",VLOOKUP(D369,#REF!,5,FALSE),IF(C369="COTAÇÃO",VLOOKUP(D369,#REF!,14,FALSE))))),IF(C369="SINAPI",IF(F369="MO",ROUND(VLOOKUP(D369,#REF!,4,FALSE)/(1+#REF!),2),VLOOKUP(D369,#REF!,4,FALSE)),"outro"))</f>
        <v>#REF!</v>
      </c>
      <c r="J369" s="24" t="e">
        <f t="shared" si="16"/>
        <v>#REF!</v>
      </c>
    </row>
    <row r="370" spans="1:10">
      <c r="A370" s="320"/>
      <c r="B370" s="13" t="s">
        <v>386</v>
      </c>
      <c r="C370" s="328" t="s">
        <v>382</v>
      </c>
      <c r="D370" s="22">
        <v>20083</v>
      </c>
      <c r="E370" s="21" t="e">
        <f>IF(B370="I",IF(C370="LABOR",VLOOKUP(D370,#REF!,2,FALSE),IF(C370="SINAPI",VLOOKUP(D370,#REF!,2,FALSE),IF(C370="COTAÇÃO",VLOOKUP(D370,#REF!,2,FALSE)))),IF(C370="LABOR",VLOOKUP(D370,#REF!,5,FALSE),IF(C370="SINAPI",VLOOKUP(D370,#REF!,2,FALSE),"outro")))</f>
        <v>#REF!</v>
      </c>
      <c r="F370" s="328" t="s">
        <v>12</v>
      </c>
      <c r="G370" s="22" t="e">
        <f>IF(B370="I",IF(C370="LABOR",VLOOKUP(D370,#REF!,3,FALSE),IF(C370="SINAPI",VLOOKUP(D370,#REF!,3,FALSE),IF(C370="COTAÇÃO",VLOOKUP(D370,#REF!,3,FALSE)))),IF(C370="LABOR",VLOOKUP(D370,#REF!,6,FALSE),IF(C370="SINAPI",VLOOKUP(D370,#REF!,3,FALSE),"outro")))</f>
        <v>#REF!</v>
      </c>
      <c r="H370" s="337">
        <v>5.96E-2</v>
      </c>
      <c r="I370" s="24" t="e">
        <f>IF(B370="I",IF(F370="MO",IF(C370="LABOR",ROUND(VLOOKUP(D370,#REF!,4,FALSE)/(1+#REF!),2),IF(C370="SINAPI",ROUND(VLOOKUP(D370,#REF!,5,FALSE)/(1+#REF!),2),"outro")),IF(C370="LABOR",VLOOKUP(D370,#REF!,4,FALSE),IF(C370="SINAPI",VLOOKUP(D370,#REF!,5,FALSE),IF(C370="COTAÇÃO",VLOOKUP(D370,#REF!,14,FALSE))))),IF(C370="SINAPI",IF(F370="MO",ROUND(VLOOKUP(D370,#REF!,4,FALSE)/(1+#REF!),2),VLOOKUP(D370,#REF!,4,FALSE)),"outro"))</f>
        <v>#REF!</v>
      </c>
      <c r="J370" s="24" t="e">
        <f t="shared" si="16"/>
        <v>#REF!</v>
      </c>
    </row>
    <row r="371" spans="1:10" ht="30">
      <c r="A371" s="320"/>
      <c r="B371" s="13" t="s">
        <v>386</v>
      </c>
      <c r="C371" s="328" t="s">
        <v>382</v>
      </c>
      <c r="D371" s="22">
        <v>20079</v>
      </c>
      <c r="E371" s="338" t="e">
        <f>IF(B371="I",IF(C371="LABOR",VLOOKUP(D371,#REF!,2,FALSE),IF(C371="SINAPI",VLOOKUP(D371,#REF!,2,FALSE),IF(C371="COTAÇÃO",VLOOKUP(D371,#REF!,2,FALSE)))),IF(C371="LABOR",VLOOKUP(D371,#REF!,5,FALSE),IF(C371="SINAPI",VLOOKUP(D371,#REF!,2,FALSE),"outro")))</f>
        <v>#REF!</v>
      </c>
      <c r="F371" s="328" t="s">
        <v>12</v>
      </c>
      <c r="G371" s="22" t="e">
        <f>IF(B371="I",IF(C371="LABOR",VLOOKUP(D371,#REF!,3,FALSE),IF(C371="SINAPI",VLOOKUP(D371,#REF!,3,FALSE),IF(C371="COTAÇÃO",VLOOKUP(D371,#REF!,3,FALSE)))),IF(C371="LABOR",VLOOKUP(D371,#REF!,6,FALSE),IF(C371="SINAPI",VLOOKUP(D371,#REF!,3,FALSE),"outro")))</f>
        <v>#REF!</v>
      </c>
      <c r="H371" s="337">
        <v>6.2040000000000003E-3</v>
      </c>
      <c r="I371" s="24" t="e">
        <f>IF(B371="I",IF(F371="MO",IF(C371="LABOR",ROUND(VLOOKUP(D371,#REF!,4,FALSE)/(1+#REF!),2),IF(C371="SINAPI",ROUND(VLOOKUP(D371,#REF!,5,FALSE)/(1+#REF!),2),"outro")),IF(C371="LABOR",VLOOKUP(D371,#REF!,4,FALSE),IF(C371="SINAPI",VLOOKUP(D371,#REF!,5,FALSE),IF(C371="COTAÇÃO",VLOOKUP(D371,#REF!,14,FALSE))))),IF(C371="SINAPI",IF(F371="MO",ROUND(VLOOKUP(D371,#REF!,4,FALSE)/(1+#REF!),2),VLOOKUP(D371,#REF!,4,FALSE)),"outro"))</f>
        <v>#REF!</v>
      </c>
      <c r="J371" s="24" t="e">
        <f t="shared" si="16"/>
        <v>#REF!</v>
      </c>
    </row>
    <row r="372" spans="1:10">
      <c r="A372" s="320"/>
      <c r="B372" s="13" t="s">
        <v>386</v>
      </c>
      <c r="C372" s="328" t="s">
        <v>73</v>
      </c>
      <c r="D372" s="22">
        <v>69606</v>
      </c>
      <c r="E372" s="21" t="e">
        <f>IF(B372="I",IF(C372="LABOR",VLOOKUP(D372,#REF!,2,FALSE),IF(C372="SINAPI",VLOOKUP(D372,#REF!,2,FALSE),IF(C372="COTAÇÃO",VLOOKUP(D372,#REF!,2,FALSE)))),IF(C372="LABOR",VLOOKUP(D372,#REF!,5,FALSE),IF(C372="SINAPI",VLOOKUP(D372,#REF!,2,FALSE),"outro")))</f>
        <v>#REF!</v>
      </c>
      <c r="F372" s="328" t="s">
        <v>12</v>
      </c>
      <c r="G372" s="22" t="e">
        <f>IF(B372="I",IF(C372="LABOR",VLOOKUP(D372,#REF!,3,FALSE),IF(C372="SINAPI",VLOOKUP(D372,#REF!,3,FALSE),IF(C372="COTAÇÃO",VLOOKUP(D372,#REF!,3,FALSE)))),IF(C372="LABOR",VLOOKUP(D372,#REF!,6,FALSE),IF(C372="SINAPI",VLOOKUP(D372,#REF!,3,FALSE),"outro")))</f>
        <v>#REF!</v>
      </c>
      <c r="H372" s="337">
        <v>0.04</v>
      </c>
      <c r="I372" s="24" t="e">
        <f>IF(B372="I",IF(F372="MO",IF(C372="LABOR",ROUND(VLOOKUP(D372,#REF!,4,FALSE)/(1+#REF!),2),IF(C372="SINAPI",ROUND(VLOOKUP(D372,#REF!,5,FALSE)/(1+#REF!),2),"outro")),IF(C372="LABOR",VLOOKUP(D372,#REF!,4,FALSE),IF(C372="SINAPI",VLOOKUP(D372,#REF!,5,FALSE),IF(C372="COTAÇÃO",VLOOKUP(D372,#REF!,14,FALSE))))),IF(C372="SINAPI",IF(F372="MO",ROUND(VLOOKUP(D372,#REF!,4,FALSE)/(1+#REF!),2),VLOOKUP(D372,#REF!,4,FALSE)),"outro"))</f>
        <v>#REF!</v>
      </c>
      <c r="J372" s="24" t="e">
        <f t="shared" si="16"/>
        <v>#REF!</v>
      </c>
    </row>
    <row r="373" spans="1:10" ht="30">
      <c r="A373" s="320"/>
      <c r="B373" s="13" t="s">
        <v>386</v>
      </c>
      <c r="C373" s="328" t="s">
        <v>382</v>
      </c>
      <c r="D373" s="22">
        <v>10532</v>
      </c>
      <c r="E373" s="14" t="e">
        <f>IF(B373="I",IF(C373="LABOR",VLOOKUP(D373,#REF!,2,FALSE),IF(C373="SINAPI",VLOOKUP(D373,#REF!,2,FALSE),IF(C373="COTAÇÃO",VLOOKUP(D373,#REF!,2,FALSE)))),IF(C373="LABOR",VLOOKUP(D373,#REF!,5,FALSE),IF(C373="SINAPI",VLOOKUP(D373,#REF!,2,FALSE),"outro")))</f>
        <v>#REF!</v>
      </c>
      <c r="F373" s="328" t="s">
        <v>19</v>
      </c>
      <c r="G373" s="22" t="e">
        <f>IF(B373="I",IF(C373="LABOR",VLOOKUP(D373,#REF!,3,FALSE),IF(C373="SINAPI",VLOOKUP(D373,#REF!,3,FALSE),IF(C373="COTAÇÃO",VLOOKUP(D373,#REF!,3,FALSE)))),IF(C373="LABOR",VLOOKUP(D373,#REF!,6,FALSE),IF(C373="SINAPI",VLOOKUP(D373,#REF!,3,FALSE),"outro")))</f>
        <v>#REF!</v>
      </c>
      <c r="H373" s="337">
        <v>2.2499999999999999E-2</v>
      </c>
      <c r="I373" s="24" t="e">
        <f>IF(B373="I",IF(F373="MO",IF(C373="LABOR",ROUND(VLOOKUP(D373,#REF!,4,FALSE)/(1+#REF!),2),IF(C373="SINAPI",ROUND(VLOOKUP(D373,#REF!,5,FALSE)/(1+#REF!),2),"outro")),IF(C373="LABOR",VLOOKUP(D373,#REF!,4,FALSE),IF(C373="SINAPI",VLOOKUP(D373,#REF!,5,FALSE),IF(C373="COTAÇÃO",VLOOKUP(D373,#REF!,14,FALSE))))),IF(C373="SINAPI",IF(F373="MO",ROUND(VLOOKUP(D373,#REF!,4,FALSE)/(1+#REF!),2),VLOOKUP(D373,#REF!,4,FALSE)),"outro"))</f>
        <v>#REF!</v>
      </c>
      <c r="J373" s="24" t="e">
        <f t="shared" si="16"/>
        <v>#REF!</v>
      </c>
    </row>
    <row r="374" spans="1:10" ht="27.75" customHeight="1">
      <c r="A374" s="320"/>
      <c r="B374" s="13" t="s">
        <v>386</v>
      </c>
      <c r="C374" s="328" t="s">
        <v>382</v>
      </c>
      <c r="D374" s="22">
        <v>3366</v>
      </c>
      <c r="E374" s="14" t="e">
        <f>IF(B374="I",IF(C374="LABOR",VLOOKUP(D374,#REF!,2,FALSE),IF(C374="SINAPI",VLOOKUP(D374,#REF!,2,FALSE),IF(C374="COTAÇÃO",VLOOKUP(D374,#REF!,2,FALSE)))),IF(C374="LABOR",VLOOKUP(D374,#REF!,5,FALSE),IF(C374="SINAPI",VLOOKUP(D374,#REF!,2,FALSE),"outro")))</f>
        <v>#REF!</v>
      </c>
      <c r="F374" s="328" t="s">
        <v>19</v>
      </c>
      <c r="G374" s="22" t="e">
        <f>IF(B374="I",IF(C374="LABOR",VLOOKUP(D374,#REF!,3,FALSE),IF(C374="SINAPI",VLOOKUP(D374,#REF!,3,FALSE),IF(C374="COTAÇÃO",VLOOKUP(D374,#REF!,3,FALSE)))),IF(C374="LABOR",VLOOKUP(D374,#REF!,6,FALSE),IF(C374="SINAPI",VLOOKUP(D374,#REF!,3,FALSE),"outro")))</f>
        <v>#REF!</v>
      </c>
      <c r="H374" s="337">
        <v>3.2000000000000001E-2</v>
      </c>
      <c r="I374" s="24" t="e">
        <f>IF(B374="I",IF(F374="MO",IF(C374="LABOR",ROUND(VLOOKUP(D374,#REF!,4,FALSE)/(1+#REF!),2),IF(C374="SINAPI",ROUND(VLOOKUP(D374,#REF!,5,FALSE)/(1+#REF!),2),"outro")),IF(C374="LABOR",VLOOKUP(D374,#REF!,4,FALSE),IF(C374="SINAPI",VLOOKUP(D374,#REF!,5,FALSE),IF(C374="COTAÇÃO",VLOOKUP(D374,#REF!,14,FALSE))))),IF(C374="SINAPI",IF(F374="MO",ROUND(VLOOKUP(D374,#REF!,4,FALSE)/(1+#REF!),2),VLOOKUP(D374,#REF!,4,FALSE)),"outro"))</f>
        <v>#REF!</v>
      </c>
      <c r="J374" s="24" t="e">
        <f t="shared" si="16"/>
        <v>#REF!</v>
      </c>
    </row>
    <row r="375" spans="1:10">
      <c r="A375" s="321"/>
      <c r="B375" s="322"/>
      <c r="C375" s="4"/>
      <c r="D375" s="4"/>
      <c r="E375" s="5"/>
      <c r="F375" s="4"/>
      <c r="G375" s="5"/>
      <c r="H375" s="5"/>
      <c r="I375" s="5"/>
      <c r="J375" s="6"/>
    </row>
    <row r="376" spans="1:10" ht="25.5">
      <c r="A376" s="501" t="s">
        <v>7</v>
      </c>
      <c r="B376" s="501"/>
      <c r="C376" s="501" t="s">
        <v>8</v>
      </c>
      <c r="D376" s="501"/>
      <c r="E376" s="336" t="s">
        <v>9</v>
      </c>
      <c r="F376" s="8" t="s">
        <v>1</v>
      </c>
      <c r="G376" s="9"/>
      <c r="H376" s="10"/>
      <c r="I376" s="11"/>
      <c r="J376" s="12" t="s">
        <v>311</v>
      </c>
    </row>
    <row r="377" spans="1:10" s="1" customFormat="1" ht="30">
      <c r="A377" s="319" t="str">
        <f>CONCATENATE($M$1,"-")</f>
        <v>IMPL-</v>
      </c>
      <c r="B377" s="323">
        <f>COUNTIF(B$1:B376,"&gt;0")+1</f>
        <v>9</v>
      </c>
      <c r="C377" s="13" t="s">
        <v>73</v>
      </c>
      <c r="D377" s="13">
        <v>20711</v>
      </c>
      <c r="E377" s="14" t="e">
        <f>IF(C377="LABOR",VLOOKUP(D377,#REF!,5,FALSE),IF(C377="SINAPI",VLOOKUP(D377,#REF!,2,FALSE),"outro"))</f>
        <v>#REF!</v>
      </c>
      <c r="F377" s="15" t="e">
        <f>IF(C377="LABOR",VLOOKUP(D377,#REF!,6,FALSE),IF(C377="SINAPI",VLOOKUP(D377,#REF!,3,FALSE),"outro"))</f>
        <v>#REF!</v>
      </c>
      <c r="G377" s="16"/>
      <c r="H377" s="17"/>
      <c r="I377" s="18"/>
      <c r="J377" s="211" t="e">
        <f>((SUMIF(F379:F384,"MO",J379:J384)*(1+$G$3)+(SUM(J379:J384)-SUMIF(F379:F384,"MO",J379:J384)))*(1+$H$3))</f>
        <v>#REF!</v>
      </c>
    </row>
    <row r="378" spans="1:10">
      <c r="A378" s="324"/>
      <c r="B378" s="331" t="s">
        <v>0</v>
      </c>
      <c r="C378" s="19" t="s">
        <v>5</v>
      </c>
      <c r="D378" s="19" t="s">
        <v>6</v>
      </c>
      <c r="E378" s="19" t="s">
        <v>74</v>
      </c>
      <c r="F378" s="19" t="s">
        <v>0</v>
      </c>
      <c r="G378" s="20" t="s">
        <v>1</v>
      </c>
      <c r="H378" s="20" t="s">
        <v>2</v>
      </c>
      <c r="I378" s="20" t="s">
        <v>3</v>
      </c>
      <c r="J378" s="19" t="s">
        <v>4</v>
      </c>
    </row>
    <row r="379" spans="1:10">
      <c r="A379" s="320"/>
      <c r="B379" s="13" t="s">
        <v>385</v>
      </c>
      <c r="C379" s="328" t="s">
        <v>382</v>
      </c>
      <c r="D379" s="22">
        <v>88262</v>
      </c>
      <c r="E379" s="21" t="e">
        <f>IF(B379="I",IF(C379="LABOR",VLOOKUP(D379,#REF!,2,FALSE),IF(C379="SINAPI",VLOOKUP(D379,#REF!,2,FALSE),IF(C379="COTAÇÃO",VLOOKUP(D379,#REF!,2,FALSE)))),IF(C379="LABOR",VLOOKUP(D379,#REF!,5,FALSE),IF(C379="SINAPI",VLOOKUP(D379,#REF!,2,FALSE),"outro")))</f>
        <v>#REF!</v>
      </c>
      <c r="F379" s="328" t="s">
        <v>10</v>
      </c>
      <c r="G379" s="22" t="e">
        <f>IF(B379="I",IF(C379="LABOR",VLOOKUP(D379,#REF!,3,FALSE),IF(C379="SINAPI",VLOOKUP(D379,#REF!,3,FALSE),IF(C379="COTAÇÃO",VLOOKUP(D379,#REF!,3,FALSE)))),IF(C379="LABOR",VLOOKUP(D379,#REF!,6,FALSE),IF(C379="SINAPI",VLOOKUP(D379,#REF!,3,FALSE),"outro")))</f>
        <v>#REF!</v>
      </c>
      <c r="H379" s="23">
        <v>2.6709999999999998</v>
      </c>
      <c r="I379" s="24" t="e">
        <f>IF(B379="I",IF(F379="MO",IF(C379="LABOR",ROUND(VLOOKUP(D379,#REF!,4,FALSE)/(1+#REF!),2),IF(C379="SINAPI",ROUND(VLOOKUP(D379,#REF!,5,FALSE)/(1+#REF!),2),"outro")),IF(C379="LABOR",VLOOKUP(D379,#REF!,4,FALSE),IF(C379="SINAPI",VLOOKUP(D379,#REF!,5,FALSE),IF(C379="COTAÇÃO",VLOOKUP(D379,#REF!,14,FALSE))))),IF(C379="SINAPI",IF(F379="MO",ROUND(VLOOKUP(D379,#REF!,4,FALSE)/(1+#REF!),2),VLOOKUP(D379,#REF!,4,FALSE)),"outro"))</f>
        <v>#REF!</v>
      </c>
      <c r="J379" s="24" t="e">
        <f>ROUND(H379*I379,2)</f>
        <v>#REF!</v>
      </c>
    </row>
    <row r="380" spans="1:10">
      <c r="A380" s="320"/>
      <c r="B380" s="13" t="s">
        <v>385</v>
      </c>
      <c r="C380" s="328" t="s">
        <v>382</v>
      </c>
      <c r="D380" s="22">
        <v>88316</v>
      </c>
      <c r="E380" s="21" t="e">
        <f>IF(B380="I",IF(C380="LABOR",VLOOKUP(D380,#REF!,2,FALSE),IF(C380="SINAPI",VLOOKUP(D380,#REF!,2,FALSE),IF(C380="COTAÇÃO",VLOOKUP(D380,#REF!,2,FALSE)))),IF(C380="LABOR",VLOOKUP(D380,#REF!,5,FALSE),IF(C380="SINAPI",VLOOKUP(D380,#REF!,2,FALSE),"outro")))</f>
        <v>#REF!</v>
      </c>
      <c r="F380" s="328" t="s">
        <v>10</v>
      </c>
      <c r="G380" s="22" t="e">
        <f>IF(B380="I",IF(C380="LABOR",VLOOKUP(D380,#REF!,3,FALSE),IF(C380="SINAPI",VLOOKUP(D380,#REF!,3,FALSE),IF(C380="COTAÇÃO",VLOOKUP(D380,#REF!,3,FALSE)))),IF(C380="LABOR",VLOOKUP(D380,#REF!,6,FALSE),IF(C380="SINAPI",VLOOKUP(D380,#REF!,3,FALSE),"outro")))</f>
        <v>#REF!</v>
      </c>
      <c r="H380" s="23">
        <v>8.3324999999999996</v>
      </c>
      <c r="I380" s="24" t="e">
        <f>IF(B380="I",IF(F380="MO",IF(C380="LABOR",ROUND(VLOOKUP(D380,#REF!,4,FALSE)/(1+#REF!),2),IF(C380="SINAPI",ROUND(VLOOKUP(D380,#REF!,5,FALSE)/(1+#REF!),2),"outro")),IF(C380="LABOR",VLOOKUP(D380,#REF!,4,FALSE),IF(C380="SINAPI",VLOOKUP(D380,#REF!,5,FALSE),IF(C380="COTAÇÃO",VLOOKUP(D380,#REF!,14,FALSE))))),IF(C380="SINAPI",IF(F380="MO",ROUND(VLOOKUP(D380,#REF!,4,FALSE)/(1+#REF!),2),VLOOKUP(D380,#REF!,4,FALSE)),"outro"))</f>
        <v>#REF!</v>
      </c>
      <c r="J380" s="24" t="e">
        <f t="shared" ref="J380:J384" si="17">ROUND(H380*I380,2)</f>
        <v>#REF!</v>
      </c>
    </row>
    <row r="381" spans="1:10" ht="30">
      <c r="A381" s="320"/>
      <c r="B381" s="13" t="s">
        <v>386</v>
      </c>
      <c r="C381" s="328" t="s">
        <v>382</v>
      </c>
      <c r="D381" s="22">
        <v>4473</v>
      </c>
      <c r="E381" s="14" t="e">
        <f>IF(B381="I",IF(C381="LABOR",VLOOKUP(D381,#REF!,2,FALSE),IF(C381="SINAPI",VLOOKUP(D381,#REF!,2,FALSE),IF(C381="COTAÇÃO",VLOOKUP(D381,#REF!,2,FALSE)))),IF(C381="LABOR",VLOOKUP(D381,#REF!,5,FALSE),IF(C381="SINAPI",VLOOKUP(D381,#REF!,2,FALSE),"outro")))</f>
        <v>#REF!</v>
      </c>
      <c r="F381" s="328" t="s">
        <v>12</v>
      </c>
      <c r="G381" s="22" t="e">
        <f>IF(B381="I",IF(C381="LABOR",VLOOKUP(D381,#REF!,3,FALSE),IF(C381="SINAPI",VLOOKUP(D381,#REF!,3,FALSE),IF(C381="COTAÇÃO",VLOOKUP(D381,#REF!,3,FALSE)))),IF(C381="LABOR",VLOOKUP(D381,#REF!,6,FALSE),IF(C381="SINAPI",VLOOKUP(D381,#REF!,3,FALSE),"outro")))</f>
        <v>#REF!</v>
      </c>
      <c r="H381" s="337">
        <v>29.6</v>
      </c>
      <c r="I381" s="24" t="e">
        <f>IF(B381="I",IF(F381="MO",IF(C381="LABOR",ROUND(VLOOKUP(D381,#REF!,4,FALSE)/(1+#REF!),2),IF(C381="SINAPI",ROUND(VLOOKUP(D381,#REF!,5,FALSE)/(1+#REF!),2),"outro")),IF(C381="LABOR",VLOOKUP(D381,#REF!,4,FALSE),IF(C381="SINAPI",VLOOKUP(D381,#REF!,5,FALSE),IF(C381="COTAÇÃO",VLOOKUP(D381,#REF!,14,FALSE))))),IF(C381="SINAPI",IF(F381="MO",ROUND(VLOOKUP(D381,#REF!,4,FALSE)/(1+#REF!),2),VLOOKUP(D381,#REF!,4,FALSE)),"outro"))</f>
        <v>#REF!</v>
      </c>
      <c r="J381" s="24" t="e">
        <f t="shared" si="17"/>
        <v>#REF!</v>
      </c>
    </row>
    <row r="382" spans="1:10" ht="30">
      <c r="A382" s="320"/>
      <c r="B382" s="13" t="s">
        <v>386</v>
      </c>
      <c r="C382" s="328" t="s">
        <v>382</v>
      </c>
      <c r="D382" s="22">
        <v>4400</v>
      </c>
      <c r="E382" s="14" t="e">
        <f>IF(B382="I",IF(C382="LABOR",VLOOKUP(D382,#REF!,2,FALSE),IF(C382="SINAPI",VLOOKUP(D382,#REF!,2,FALSE),IF(C382="COTAÇÃO",VLOOKUP(D382,#REF!,2,FALSE)))),IF(C382="LABOR",VLOOKUP(D382,#REF!,5,FALSE),IF(C382="SINAPI",VLOOKUP(D382,#REF!,2,FALSE),"outro")))</f>
        <v>#REF!</v>
      </c>
      <c r="F382" s="328" t="s">
        <v>12</v>
      </c>
      <c r="G382" s="22" t="e">
        <f>IF(B382="I",IF(C382="LABOR",VLOOKUP(D382,#REF!,3,FALSE),IF(C382="SINAPI",VLOOKUP(D382,#REF!,3,FALSE),IF(C382="COTAÇÃO",VLOOKUP(D382,#REF!,3,FALSE)))),IF(C382="LABOR",VLOOKUP(D382,#REF!,6,FALSE),IF(C382="SINAPI",VLOOKUP(D382,#REF!,3,FALSE),"outro")))</f>
        <v>#REF!</v>
      </c>
      <c r="H382" s="337">
        <v>11.2</v>
      </c>
      <c r="I382" s="24" t="e">
        <f>IF(B382="I",IF(F382="MO",IF(C382="LABOR",ROUND(VLOOKUP(D382,#REF!,4,FALSE)/(1+#REF!),2),IF(C382="SINAPI",ROUND(VLOOKUP(D382,#REF!,5,FALSE)/(1+#REF!),2),"outro")),IF(C382="LABOR",VLOOKUP(D382,#REF!,4,FALSE),IF(C382="SINAPI",VLOOKUP(D382,#REF!,5,FALSE),IF(C382="COTAÇÃO",VLOOKUP(D382,#REF!,14,FALSE))))),IF(C382="SINAPI",IF(F382="MO",ROUND(VLOOKUP(D382,#REF!,4,FALSE)/(1+#REF!),2),VLOOKUP(D382,#REF!,4,FALSE)),"outro"))</f>
        <v>#REF!</v>
      </c>
      <c r="J382" s="24" t="e">
        <f t="shared" si="17"/>
        <v>#REF!</v>
      </c>
    </row>
    <row r="383" spans="1:10">
      <c r="A383" s="320"/>
      <c r="B383" s="13" t="s">
        <v>386</v>
      </c>
      <c r="C383" s="328" t="s">
        <v>382</v>
      </c>
      <c r="D383" s="22">
        <v>5061</v>
      </c>
      <c r="E383" s="21" t="e">
        <f>IF(B383="I",IF(C383="LABOR",VLOOKUP(D383,#REF!,2,FALSE),IF(C383="SINAPI",VLOOKUP(D383,#REF!,2,FALSE),IF(C383="COTAÇÃO",VLOOKUP(D383,#REF!,2,FALSE)))),IF(C383="LABOR",VLOOKUP(D383,#REF!,5,FALSE),IF(C383="SINAPI",VLOOKUP(D383,#REF!,2,FALSE),"outro")))</f>
        <v>#REF!</v>
      </c>
      <c r="F383" s="328" t="s">
        <v>12</v>
      </c>
      <c r="G383" s="22" t="e">
        <f>IF(B383="I",IF(C383="LABOR",VLOOKUP(D383,#REF!,3,FALSE),IF(C383="SINAPI",VLOOKUP(D383,#REF!,3,FALSE),IF(C383="COTAÇÃO",VLOOKUP(D383,#REF!,3,FALSE)))),IF(C383="LABOR",VLOOKUP(D383,#REF!,6,FALSE),IF(C383="SINAPI",VLOOKUP(D383,#REF!,3,FALSE),"outro")))</f>
        <v>#REF!</v>
      </c>
      <c r="H383" s="337">
        <v>0.504</v>
      </c>
      <c r="I383" s="24" t="e">
        <f>IF(B383="I",IF(F383="MO",IF(C383="LABOR",ROUND(VLOOKUP(D383,#REF!,4,FALSE)/(1+#REF!),2),IF(C383="SINAPI",ROUND(VLOOKUP(D383,#REF!,5,FALSE)/(1+#REF!),2),"outro")),IF(C383="LABOR",VLOOKUP(D383,#REF!,4,FALSE),IF(C383="SINAPI",VLOOKUP(D383,#REF!,5,FALSE),IF(C383="COTAÇÃO",VLOOKUP(D383,#REF!,14,FALSE))))),IF(C383="SINAPI",IF(F383="MO",ROUND(VLOOKUP(D383,#REF!,4,FALSE)/(1+#REF!),2),VLOOKUP(D383,#REF!,4,FALSE)),"outro"))</f>
        <v>#REF!</v>
      </c>
      <c r="J383" s="24" t="e">
        <f t="shared" si="17"/>
        <v>#REF!</v>
      </c>
    </row>
    <row r="384" spans="1:10">
      <c r="A384" s="320"/>
      <c r="B384" s="13" t="s">
        <v>386</v>
      </c>
      <c r="C384" s="328" t="s">
        <v>382</v>
      </c>
      <c r="D384" s="22">
        <v>11868</v>
      </c>
      <c r="E384" s="21" t="e">
        <f>IF(B384="I",IF(C384="LABOR",VLOOKUP(D384,#REF!,2,FALSE),IF(C384="SINAPI",VLOOKUP(D384,#REF!,2,FALSE),IF(C384="COTAÇÃO",VLOOKUP(D384,#REF!,2,FALSE)))),IF(C384="LABOR",VLOOKUP(D384,#REF!,5,FALSE),IF(C384="SINAPI",VLOOKUP(D384,#REF!,2,FALSE),"outro")))</f>
        <v>#REF!</v>
      </c>
      <c r="F384" s="328" t="s">
        <v>12</v>
      </c>
      <c r="G384" s="22" t="e">
        <f>IF(B384="I",IF(C384="LABOR",VLOOKUP(D384,#REF!,3,FALSE),IF(C384="SINAPI",VLOOKUP(D384,#REF!,3,FALSE),IF(C384="COTAÇÃO",VLOOKUP(D384,#REF!,3,FALSE)))),IF(C384="LABOR",VLOOKUP(D384,#REF!,6,FALSE),IF(C384="SINAPI",VLOOKUP(D384,#REF!,3,FALSE),"outro")))</f>
        <v>#REF!</v>
      </c>
      <c r="H384" s="337">
        <v>1</v>
      </c>
      <c r="I384" s="24" t="e">
        <f>IF(B384="I",IF(F384="MO",IF(C384="LABOR",ROUND(VLOOKUP(D384,#REF!,4,FALSE)/(1+#REF!),2),IF(C384="SINAPI",ROUND(VLOOKUP(D384,#REF!,5,FALSE)/(1+#REF!),2),"outro")),IF(C384="LABOR",VLOOKUP(D384,#REF!,4,FALSE),IF(C384="SINAPI",VLOOKUP(D384,#REF!,5,FALSE),IF(C384="COTAÇÃO",VLOOKUP(D384,#REF!,14,FALSE))))),IF(C384="SINAPI",IF(F384="MO",ROUND(VLOOKUP(D384,#REF!,4,FALSE)/(1+#REF!),2),VLOOKUP(D384,#REF!,4,FALSE)),"outro"))</f>
        <v>#REF!</v>
      </c>
      <c r="J384" s="24" t="e">
        <f t="shared" si="17"/>
        <v>#REF!</v>
      </c>
    </row>
    <row r="385" spans="1:10">
      <c r="A385" s="321"/>
      <c r="B385" s="322"/>
      <c r="C385" s="4"/>
      <c r="D385" s="4"/>
      <c r="E385" s="5"/>
      <c r="F385" s="4"/>
      <c r="G385" s="5"/>
      <c r="H385" s="5"/>
      <c r="I385" s="5"/>
      <c r="J385" s="6"/>
    </row>
    <row r="386" spans="1:10" ht="25.5">
      <c r="A386" s="501" t="s">
        <v>7</v>
      </c>
      <c r="B386" s="501"/>
      <c r="C386" s="501" t="s">
        <v>8</v>
      </c>
      <c r="D386" s="501"/>
      <c r="E386" s="336" t="s">
        <v>9</v>
      </c>
      <c r="F386" s="8" t="s">
        <v>1</v>
      </c>
      <c r="G386" s="9"/>
      <c r="H386" s="10"/>
      <c r="I386" s="11"/>
      <c r="J386" s="12" t="s">
        <v>311</v>
      </c>
    </row>
    <row r="387" spans="1:10" s="1" customFormat="1" ht="47.25" customHeight="1">
      <c r="A387" s="319" t="str">
        <f>CONCATENATE($M$1,"-")</f>
        <v>IMPL-</v>
      </c>
      <c r="B387" s="323">
        <f>COUNTIF(B$1:B386,"&gt;0")+1</f>
        <v>10</v>
      </c>
      <c r="C387" s="13" t="s">
        <v>73</v>
      </c>
      <c r="D387" s="13">
        <v>30304</v>
      </c>
      <c r="E387" s="343" t="e">
        <f>IF(C387="LABOR",VLOOKUP(D387,#REF!,5,FALSE),IF(C387="SINAPI",VLOOKUP(D387,#REF!,2,FALSE),"outro"))</f>
        <v>#REF!</v>
      </c>
      <c r="F387" s="15" t="e">
        <f>IF(C387="LABOR",VLOOKUP(D387,#REF!,6,FALSE),IF(C387="SINAPI",VLOOKUP(D387,#REF!,3,FALSE),"outro"))</f>
        <v>#REF!</v>
      </c>
      <c r="G387" s="16"/>
      <c r="H387" s="17"/>
      <c r="I387" s="18"/>
      <c r="J387" s="211" t="e">
        <f>((SUMIF(F389:F390,"MO",J389:J390)*(1+$G$3)+(SUM(J389:J390)-SUMIF(F389:F390,"MO",J389:J390)))*(1+$H$3))</f>
        <v>#REF!</v>
      </c>
    </row>
    <row r="388" spans="1:10">
      <c r="A388" s="324"/>
      <c r="B388" s="331" t="s">
        <v>0</v>
      </c>
      <c r="C388" s="19" t="s">
        <v>5</v>
      </c>
      <c r="D388" s="19" t="s">
        <v>6</v>
      </c>
      <c r="E388" s="19" t="s">
        <v>74</v>
      </c>
      <c r="F388" s="19" t="s">
        <v>0</v>
      </c>
      <c r="G388" s="20" t="s">
        <v>1</v>
      </c>
      <c r="H388" s="20" t="s">
        <v>2</v>
      </c>
      <c r="I388" s="20" t="s">
        <v>3</v>
      </c>
      <c r="J388" s="19" t="s">
        <v>4</v>
      </c>
    </row>
    <row r="389" spans="1:10">
      <c r="A389" s="320"/>
      <c r="B389" s="13" t="s">
        <v>385</v>
      </c>
      <c r="C389" s="328" t="s">
        <v>382</v>
      </c>
      <c r="D389" s="22">
        <v>88316</v>
      </c>
      <c r="E389" s="21" t="e">
        <f>IF(B389="I",IF(C389="LABOR",VLOOKUP(D389,#REF!,2,FALSE),IF(C389="SINAPI",VLOOKUP(D389,#REF!,2,FALSE),IF(C389="COTAÇÃO",VLOOKUP(D389,#REF!,2,FALSE)))),IF(C389="LABOR",VLOOKUP(D389,#REF!,5,FALSE),IF(C389="SINAPI",VLOOKUP(D389,#REF!,2,FALSE),"outro")))</f>
        <v>#REF!</v>
      </c>
      <c r="F389" s="328" t="s">
        <v>10</v>
      </c>
      <c r="G389" s="22" t="e">
        <f>IF(B389="I",IF(C389="LABOR",VLOOKUP(D389,#REF!,3,FALSE),IF(C389="SINAPI",VLOOKUP(D389,#REF!,3,FALSE),IF(C389="COTAÇÃO",VLOOKUP(D389,#REF!,3,FALSE)))),IF(C389="LABOR",VLOOKUP(D389,#REF!,6,FALSE),IF(C389="SINAPI",VLOOKUP(D389,#REF!,3,FALSE),"outro")))</f>
        <v>#REF!</v>
      </c>
      <c r="H389" s="23">
        <v>0.63</v>
      </c>
      <c r="I389" s="24" t="e">
        <f>IF(B389="I",IF(F389="MO",IF(C389="LABOR",ROUND(VLOOKUP(D389,#REF!,4,FALSE)/(1+#REF!),2),IF(C389="SINAPI",ROUND(VLOOKUP(D389,#REF!,5,FALSE)/(1+#REF!),2),"outro")),IF(C389="LABOR",VLOOKUP(D389,#REF!,4,FALSE),IF(C389="SINAPI",VLOOKUP(D389,#REF!,5,FALSE),IF(C389="COTAÇÃO",VLOOKUP(D389,#REF!,14,FALSE))))),IF(C389="SINAPI",IF(F389="MO",ROUND(VLOOKUP(D389,#REF!,4,FALSE)/(1+#REF!),2),VLOOKUP(D389,#REF!,4,FALSE)),"outro"))</f>
        <v>#REF!</v>
      </c>
      <c r="J389" s="24" t="e">
        <f t="shared" ref="J389:J390" si="18">ROUND(H389*I389,2)</f>
        <v>#REF!</v>
      </c>
    </row>
    <row r="390" spans="1:10">
      <c r="A390" s="320"/>
      <c r="B390" s="13" t="s">
        <v>386</v>
      </c>
      <c r="C390" s="328" t="s">
        <v>73</v>
      </c>
      <c r="D390" s="22">
        <v>70114</v>
      </c>
      <c r="E390" s="14" t="e">
        <f>IF(B390="I",IF(C390="LABOR",VLOOKUP(D390,#REF!,2,FALSE),IF(C390="SINAPI",VLOOKUP(D390,#REF!,2,FALSE),IF(C390="COTAÇÃO",VLOOKUP(D390,#REF!,2,FALSE)))),IF(C390="LABOR",VLOOKUP(D390,#REF!,5,FALSE),IF(C390="SINAPI",VLOOKUP(D390,#REF!,2,FALSE),"outro")))</f>
        <v>#REF!</v>
      </c>
      <c r="F390" s="328" t="s">
        <v>12</v>
      </c>
      <c r="G390" s="22" t="e">
        <f>IF(B390="I",IF(C390="LABOR",VLOOKUP(D390,#REF!,3,FALSE),IF(C390="SINAPI",VLOOKUP(D390,#REF!,3,FALSE),IF(C390="COTAÇÃO",VLOOKUP(D390,#REF!,3,FALSE)))),IF(C390="LABOR",VLOOKUP(D390,#REF!,6,FALSE),IF(C390="SINAPI",VLOOKUP(D390,#REF!,3,FALSE),"outro")))</f>
        <v>#REF!</v>
      </c>
      <c r="H390" s="337">
        <v>1</v>
      </c>
      <c r="I390" s="24" t="e">
        <f>IF(B390="I",IF(F390="MO",IF(C390="LABOR",ROUND(VLOOKUP(D390,#REF!,4,FALSE)/(1+#REF!),2),IF(C390="SINAPI",ROUND(VLOOKUP(D390,#REF!,5,FALSE)/(1+#REF!),2),"outro")),IF(C390="LABOR",VLOOKUP(D390,#REF!,4,FALSE),IF(C390="SINAPI",VLOOKUP(D390,#REF!,5,FALSE),IF(C390="COTAÇÃO",VLOOKUP(D390,#REF!,14,FALSE))))),IF(C390="SINAPI",IF(F390="MO",ROUND(VLOOKUP(D390,#REF!,4,FALSE)/(1+#REF!),2),VLOOKUP(D390,#REF!,4,FALSE)),"outro"))</f>
        <v>#REF!</v>
      </c>
      <c r="J390" s="24" t="e">
        <f t="shared" si="18"/>
        <v>#REF!</v>
      </c>
    </row>
    <row r="391" spans="1:10">
      <c r="A391" s="321"/>
      <c r="B391" s="322"/>
      <c r="C391" s="4"/>
      <c r="D391" s="4"/>
      <c r="E391" s="5"/>
      <c r="F391" s="4"/>
      <c r="G391" s="5"/>
      <c r="H391" s="5"/>
      <c r="I391" s="5"/>
      <c r="J391" s="6"/>
    </row>
    <row r="392" spans="1:10" ht="25.5">
      <c r="A392" s="501" t="s">
        <v>7</v>
      </c>
      <c r="B392" s="501"/>
      <c r="C392" s="501" t="s">
        <v>8</v>
      </c>
      <c r="D392" s="501"/>
      <c r="E392" s="336" t="s">
        <v>9</v>
      </c>
      <c r="F392" s="8" t="s">
        <v>1</v>
      </c>
      <c r="G392" s="9"/>
      <c r="H392" s="10"/>
      <c r="I392" s="11"/>
      <c r="J392" s="12" t="s">
        <v>311</v>
      </c>
    </row>
    <row r="393" spans="1:10" s="1" customFormat="1" ht="47.25" customHeight="1">
      <c r="A393" s="319" t="str">
        <f>CONCATENATE($M$1,"-")</f>
        <v>IMPL-</v>
      </c>
      <c r="B393" s="323">
        <f>COUNTIF(B$1:B392,"&gt;0")+1</f>
        <v>11</v>
      </c>
      <c r="C393" s="13" t="s">
        <v>73</v>
      </c>
      <c r="D393" s="13">
        <v>20339</v>
      </c>
      <c r="E393" s="14" t="e">
        <f>IF(C393="LABOR",VLOOKUP(D393,#REF!,5,FALSE),IF(C393="SINAPI",VLOOKUP(D393,#REF!,2,FALSE),"outro"))</f>
        <v>#REF!</v>
      </c>
      <c r="F393" s="15" t="e">
        <f>IF(C393="LABOR",VLOOKUP(D393,#REF!,6,FALSE),IF(C393="SINAPI",VLOOKUP(D393,#REF!,3,FALSE),"outro"))</f>
        <v>#REF!</v>
      </c>
      <c r="G393" s="16"/>
      <c r="H393" s="17"/>
      <c r="I393" s="18"/>
      <c r="J393" s="211" t="e">
        <f>((SUMIF(F395:F397,"MO",J395:J397)*(1+$G$3)+(SUM(J395:J397)-SUMIF(F395:F397,"MO",J395:J397)))*(1+$H$3))</f>
        <v>#REF!</v>
      </c>
    </row>
    <row r="394" spans="1:10">
      <c r="A394" s="324"/>
      <c r="B394" s="331" t="s">
        <v>0</v>
      </c>
      <c r="C394" s="19" t="s">
        <v>5</v>
      </c>
      <c r="D394" s="19" t="s">
        <v>6</v>
      </c>
      <c r="E394" s="19" t="s">
        <v>74</v>
      </c>
      <c r="F394" s="19" t="s">
        <v>0</v>
      </c>
      <c r="G394" s="20" t="s">
        <v>1</v>
      </c>
      <c r="H394" s="20" t="s">
        <v>2</v>
      </c>
      <c r="I394" s="20" t="s">
        <v>3</v>
      </c>
      <c r="J394" s="19" t="s">
        <v>4</v>
      </c>
    </row>
    <row r="395" spans="1:10">
      <c r="A395" s="320"/>
      <c r="B395" s="13" t="s">
        <v>385</v>
      </c>
      <c r="C395" s="328" t="s">
        <v>382</v>
      </c>
      <c r="D395" s="22">
        <v>88277</v>
      </c>
      <c r="E395" s="21" t="e">
        <f>IF(B395="I",IF(C395="LABOR",VLOOKUP(D395,#REF!,2,FALSE),IF(C395="SINAPI",VLOOKUP(D395,#REF!,2,FALSE),IF(C395="COTAÇÃO",VLOOKUP(D395,#REF!,2,FALSE)))),IF(C395="LABOR",VLOOKUP(D395,#REF!,5,FALSE),IF(C395="SINAPI",VLOOKUP(D395,#REF!,2,FALSE),"outro")))</f>
        <v>#REF!</v>
      </c>
      <c r="F395" s="328" t="s">
        <v>10</v>
      </c>
      <c r="G395" s="22" t="e">
        <f>IF(B395="I",IF(C395="LABOR",VLOOKUP(D395,#REF!,3,FALSE),IF(C395="SINAPI",VLOOKUP(D395,#REF!,3,FALSE),IF(C395="COTAÇÃO",VLOOKUP(D395,#REF!,3,FALSE)))),IF(C395="LABOR",VLOOKUP(D395,#REF!,6,FALSE),IF(C395="SINAPI",VLOOKUP(D395,#REF!,3,FALSE),"outro")))</f>
        <v>#REF!</v>
      </c>
      <c r="H395" s="23">
        <v>0.08</v>
      </c>
      <c r="I395" s="24" t="e">
        <f>IF(B395="I",IF(F395="MO",IF(C395="LABOR",ROUND(VLOOKUP(D395,#REF!,4,FALSE)/(1+#REF!),2),IF(C395="SINAPI",ROUND(VLOOKUP(D395,#REF!,5,FALSE)/(1+#REF!),2),"outro")),IF(C395="LABOR",VLOOKUP(D395,#REF!,4,FALSE),IF(C395="SINAPI",VLOOKUP(D395,#REF!,5,FALSE),IF(C395="COTAÇÃO",VLOOKUP(D395,#REF!,14,FALSE))))),IF(C395="SINAPI",IF(F395="MO",ROUND(VLOOKUP(D395,#REF!,4,FALSE)/(1+#REF!),2),VLOOKUP(D395,#REF!,4,FALSE)),"outro"))</f>
        <v>#REF!</v>
      </c>
      <c r="J395" s="24" t="e">
        <f t="shared" ref="J395:J397" si="19">ROUND(H395*I395,2)</f>
        <v>#REF!</v>
      </c>
    </row>
    <row r="396" spans="1:10">
      <c r="A396" s="320"/>
      <c r="B396" s="13" t="s">
        <v>385</v>
      </c>
      <c r="C396" s="328" t="s">
        <v>382</v>
      </c>
      <c r="D396" s="22">
        <v>88316</v>
      </c>
      <c r="E396" s="21" t="e">
        <f>IF(B396="I",IF(C396="LABOR",VLOOKUP(D396,#REF!,2,FALSE),IF(C396="SINAPI",VLOOKUP(D396,#REF!,2,FALSE),IF(C396="COTAÇÃO",VLOOKUP(D396,#REF!,2,FALSE)))),IF(C396="LABOR",VLOOKUP(D396,#REF!,5,FALSE),IF(C396="SINAPI",VLOOKUP(D396,#REF!,2,FALSE),"outro")))</f>
        <v>#REF!</v>
      </c>
      <c r="F396" s="328" t="s">
        <v>10</v>
      </c>
      <c r="G396" s="22" t="e">
        <f>IF(B396="I",IF(C396="LABOR",VLOOKUP(D396,#REF!,3,FALSE),IF(C396="SINAPI",VLOOKUP(D396,#REF!,3,FALSE),IF(C396="COTAÇÃO",VLOOKUP(D396,#REF!,3,FALSE)))),IF(C396="LABOR",VLOOKUP(D396,#REF!,6,FALSE),IF(C396="SINAPI",VLOOKUP(D396,#REF!,3,FALSE),"outro")))</f>
        <v>#REF!</v>
      </c>
      <c r="H396" s="23">
        <v>0.16</v>
      </c>
      <c r="I396" s="24" t="e">
        <f>IF(B396="I",IF(F396="MO",IF(C396="LABOR",ROUND(VLOOKUP(D396,#REF!,4,FALSE)/(1+#REF!),2),IF(C396="SINAPI",ROUND(VLOOKUP(D396,#REF!,5,FALSE)/(1+#REF!),2),"outro")),IF(C396="LABOR",VLOOKUP(D396,#REF!,4,FALSE),IF(C396="SINAPI",VLOOKUP(D396,#REF!,5,FALSE),IF(C396="COTAÇÃO",VLOOKUP(D396,#REF!,14,FALSE))))),IF(C396="SINAPI",IF(F396="MO",ROUND(VLOOKUP(D396,#REF!,4,FALSE)/(1+#REF!),2),VLOOKUP(D396,#REF!,4,FALSE)),"outro"))</f>
        <v>#REF!</v>
      </c>
      <c r="J396" s="24" t="e">
        <f t="shared" ref="J396" si="20">ROUND(H396*I396,2)</f>
        <v>#REF!</v>
      </c>
    </row>
    <row r="397" spans="1:10">
      <c r="A397" s="320"/>
      <c r="B397" s="13" t="s">
        <v>386</v>
      </c>
      <c r="C397" s="328" t="s">
        <v>73</v>
      </c>
      <c r="D397" s="22">
        <v>21211</v>
      </c>
      <c r="E397" s="14" t="e">
        <f>IF(B397="I",IF(C397="LABOR",VLOOKUP(D397,#REF!,2,FALSE),IF(C397="SINAPI",VLOOKUP(D397,#REF!,2,FALSE),IF(C397="COTAÇÃO",VLOOKUP(D397,#REF!,2,FALSE)))),IF(C397="LABOR",VLOOKUP(D397,#REF!,5,FALSE),IF(C397="SINAPI",VLOOKUP(D397,#REF!,2,FALSE),"outro")))</f>
        <v>#REF!</v>
      </c>
      <c r="F397" s="328" t="s">
        <v>12</v>
      </c>
      <c r="G397" s="22" t="e">
        <f>IF(B397="I",IF(C397="LABOR",VLOOKUP(D397,#REF!,3,FALSE),IF(C397="SINAPI",VLOOKUP(D397,#REF!,3,FALSE),IF(C397="COTAÇÃO",VLOOKUP(D397,#REF!,3,FALSE)))),IF(C397="LABOR",VLOOKUP(D397,#REF!,6,FALSE),IF(C397="SINAPI",VLOOKUP(D397,#REF!,3,FALSE),"outro")))</f>
        <v>#REF!</v>
      </c>
      <c r="H397" s="337">
        <v>1.03</v>
      </c>
      <c r="I397" s="24" t="e">
        <f>IF(B397="I",IF(F397="MO",IF(C397="LABOR",ROUND(VLOOKUP(D397,#REF!,4,FALSE)/(1+#REF!),2),IF(C397="SINAPI",ROUND(VLOOKUP(D397,#REF!,5,FALSE)/(1+#REF!),2),"outro")),IF(C397="LABOR",VLOOKUP(D397,#REF!,4,FALSE),IF(C397="SINAPI",VLOOKUP(D397,#REF!,5,FALSE),IF(C397="COTAÇÃO",VLOOKUP(D397,#REF!,14,FALSE))))),IF(C397="SINAPI",IF(F397="MO",ROUND(VLOOKUP(D397,#REF!,4,FALSE)/(1+#REF!),2),VLOOKUP(D397,#REF!,4,FALSE)),"outro"))</f>
        <v>#REF!</v>
      </c>
      <c r="J397" s="24" t="e">
        <f t="shared" si="19"/>
        <v>#REF!</v>
      </c>
    </row>
    <row r="398" spans="1:10">
      <c r="A398" s="321"/>
      <c r="B398" s="322"/>
      <c r="C398" s="4"/>
      <c r="D398" s="4"/>
      <c r="E398" s="5"/>
      <c r="F398" s="4"/>
      <c r="G398" s="5"/>
      <c r="H398" s="5"/>
      <c r="I398" s="5"/>
      <c r="J398" s="6"/>
    </row>
    <row r="399" spans="1:10" ht="25.5">
      <c r="A399" s="501" t="s">
        <v>7</v>
      </c>
      <c r="B399" s="501"/>
      <c r="C399" s="501" t="s">
        <v>8</v>
      </c>
      <c r="D399" s="501"/>
      <c r="E399" s="336" t="s">
        <v>9</v>
      </c>
      <c r="F399" s="8" t="s">
        <v>1</v>
      </c>
      <c r="G399" s="9"/>
      <c r="H399" s="10"/>
      <c r="I399" s="11"/>
      <c r="J399" s="12" t="s">
        <v>311</v>
      </c>
    </row>
    <row r="400" spans="1:10" s="1" customFormat="1" ht="47.25" customHeight="1">
      <c r="A400" s="319" t="str">
        <f>CONCATENATE($M$1,"-")</f>
        <v>IMPL-</v>
      </c>
      <c r="B400" s="323">
        <f>COUNTIF(B$1:B399,"&gt;0")+1</f>
        <v>12</v>
      </c>
      <c r="C400" s="13" t="s">
        <v>73</v>
      </c>
      <c r="D400" s="13">
        <v>20348</v>
      </c>
      <c r="E400" s="14" t="e">
        <f>IF(C400="LABOR",VLOOKUP(D400,#REF!,5,FALSE),IF(C400="SINAPI",VLOOKUP(D400,#REF!,2,FALSE),"outro"))</f>
        <v>#REF!</v>
      </c>
      <c r="F400" s="15" t="e">
        <f>IF(C400="LABOR",VLOOKUP(D400,#REF!,6,FALSE),IF(C400="SINAPI",VLOOKUP(D400,#REF!,3,FALSE),"outro"))</f>
        <v>#REF!</v>
      </c>
      <c r="G400" s="16"/>
      <c r="H400" s="17"/>
      <c r="I400" s="18"/>
      <c r="J400" s="211" t="e">
        <f>((SUMIF(F402:F408,"MO",J402:J408)*(1+$G$3)+(SUM(J402:J408)-SUMIF(F402:F408,"MO",J402:J408)))*(1+$H$3))</f>
        <v>#REF!</v>
      </c>
    </row>
    <row r="401" spans="1:10">
      <c r="A401" s="324"/>
      <c r="B401" s="331" t="s">
        <v>0</v>
      </c>
      <c r="C401" s="19" t="s">
        <v>5</v>
      </c>
      <c r="D401" s="19" t="s">
        <v>6</v>
      </c>
      <c r="E401" s="19" t="s">
        <v>74</v>
      </c>
      <c r="F401" s="19" t="s">
        <v>0</v>
      </c>
      <c r="G401" s="20" t="s">
        <v>1</v>
      </c>
      <c r="H401" s="20" t="s">
        <v>2</v>
      </c>
      <c r="I401" s="20" t="s">
        <v>3</v>
      </c>
      <c r="J401" s="19" t="s">
        <v>4</v>
      </c>
    </row>
    <row r="402" spans="1:10">
      <c r="A402" s="320"/>
      <c r="B402" s="13" t="s">
        <v>385</v>
      </c>
      <c r="C402" s="328" t="s">
        <v>382</v>
      </c>
      <c r="D402" s="22">
        <v>88239</v>
      </c>
      <c r="E402" s="21" t="e">
        <f>IF(B402="I",IF(C402="LABOR",VLOOKUP(D402,#REF!,2,FALSE),IF(C402="SINAPI",VLOOKUP(D402,#REF!,2,FALSE),IF(C402="COTAÇÃO",VLOOKUP(D402,#REF!,2,FALSE)))),IF(C402="LABOR",VLOOKUP(D402,#REF!,5,FALSE),IF(C402="SINAPI",VLOOKUP(D402,#REF!,2,FALSE),"outro")))</f>
        <v>#REF!</v>
      </c>
      <c r="F402" s="328" t="s">
        <v>10</v>
      </c>
      <c r="G402" s="22" t="e">
        <f>IF(B402="I",IF(C402="LABOR",VLOOKUP(D402,#REF!,3,FALSE),IF(C402="SINAPI",VLOOKUP(D402,#REF!,3,FALSE),IF(C402="COTAÇÃO",VLOOKUP(D402,#REF!,3,FALSE)))),IF(C402="LABOR",VLOOKUP(D402,#REF!,6,FALSE),IF(C402="SINAPI",VLOOKUP(D402,#REF!,3,FALSE),"outro")))</f>
        <v>#REF!</v>
      </c>
      <c r="H402" s="23">
        <v>0.42</v>
      </c>
      <c r="I402" s="24" t="e">
        <f>IF(B402="I",IF(F402="MO",IF(C402="LABOR",ROUND(VLOOKUP(D402,#REF!,4,FALSE)/(1+#REF!),2),IF(C402="SINAPI",ROUND(VLOOKUP(D402,#REF!,5,FALSE)/(1+#REF!),2),"outro")),IF(C402="LABOR",VLOOKUP(D402,#REF!,4,FALSE),IF(C402="SINAPI",VLOOKUP(D402,#REF!,5,FALSE),IF(C402="COTAÇÃO",VLOOKUP(D402,#REF!,14,FALSE))))),IF(C402="SINAPI",IF(F402="MO",ROUND(VLOOKUP(D402,#REF!,4,FALSE)/(1+#REF!),2),VLOOKUP(D402,#REF!,4,FALSE)),"outro"))</f>
        <v>#REF!</v>
      </c>
      <c r="J402" s="24" t="e">
        <f t="shared" ref="J402:J403" si="21">ROUND(H402*I402,2)</f>
        <v>#REF!</v>
      </c>
    </row>
    <row r="403" spans="1:10">
      <c r="A403" s="320"/>
      <c r="B403" s="13" t="s">
        <v>385</v>
      </c>
      <c r="C403" s="328" t="s">
        <v>382</v>
      </c>
      <c r="D403" s="22">
        <v>88262</v>
      </c>
      <c r="E403" s="21" t="e">
        <f>IF(B403="I",IF(C403="LABOR",VLOOKUP(D403,#REF!,2,FALSE),IF(C403="SINAPI",VLOOKUP(D403,#REF!,2,FALSE),IF(C403="COTAÇÃO",VLOOKUP(D403,#REF!,2,FALSE)))),IF(C403="LABOR",VLOOKUP(D403,#REF!,5,FALSE),IF(C403="SINAPI",VLOOKUP(D403,#REF!,2,FALSE),"outro")))</f>
        <v>#REF!</v>
      </c>
      <c r="F403" s="328" t="s">
        <v>10</v>
      </c>
      <c r="G403" s="22" t="e">
        <f>IF(B403="I",IF(C403="LABOR",VLOOKUP(D403,#REF!,3,FALSE),IF(C403="SINAPI",VLOOKUP(D403,#REF!,3,FALSE),IF(C403="COTAÇÃO",VLOOKUP(D403,#REF!,3,FALSE)))),IF(C403="LABOR",VLOOKUP(D403,#REF!,6,FALSE),IF(C403="SINAPI",VLOOKUP(D403,#REF!,3,FALSE),"outro")))</f>
        <v>#REF!</v>
      </c>
      <c r="H403" s="23">
        <v>0.42</v>
      </c>
      <c r="I403" s="24" t="e">
        <f>IF(B403="I",IF(F403="MO",IF(C403="LABOR",ROUND(VLOOKUP(D403,#REF!,4,FALSE)/(1+#REF!),2),IF(C403="SINAPI",ROUND(VLOOKUP(D403,#REF!,5,FALSE)/(1+#REF!),2),"outro")),IF(C403="LABOR",VLOOKUP(D403,#REF!,4,FALSE),IF(C403="SINAPI",VLOOKUP(D403,#REF!,5,FALSE),IF(C403="COTAÇÃO",VLOOKUP(D403,#REF!,14,FALSE))))),IF(C403="SINAPI",IF(F403="MO",ROUND(VLOOKUP(D403,#REF!,4,FALSE)/(1+#REF!),2),VLOOKUP(D403,#REF!,4,FALSE)),"outro"))</f>
        <v>#REF!</v>
      </c>
      <c r="J403" s="24" t="e">
        <f t="shared" si="21"/>
        <v>#REF!</v>
      </c>
    </row>
    <row r="404" spans="1:10" ht="30">
      <c r="A404" s="320"/>
      <c r="B404" s="13" t="s">
        <v>386</v>
      </c>
      <c r="C404" s="328" t="s">
        <v>382</v>
      </c>
      <c r="D404" s="22">
        <v>4506</v>
      </c>
      <c r="E404" s="14" t="e">
        <f>IF(B404="I",IF(C404="LABOR",VLOOKUP(D404,#REF!,2,FALSE),IF(C404="SINAPI",VLOOKUP(D404,#REF!,2,FALSE),IF(C404="COTAÇÃO",VLOOKUP(D404,#REF!,2,FALSE)))),IF(C404="LABOR",VLOOKUP(D404,#REF!,5,FALSE),IF(C404="SINAPI",VLOOKUP(D404,#REF!,2,FALSE),"outro")))</f>
        <v>#REF!</v>
      </c>
      <c r="F404" s="328" t="s">
        <v>12</v>
      </c>
      <c r="G404" s="22" t="e">
        <f>IF(B404="I",IF(C404="LABOR",VLOOKUP(D404,#REF!,3,FALSE),IF(C404="SINAPI",VLOOKUP(D404,#REF!,3,FALSE),IF(C404="COTAÇÃO",VLOOKUP(D404,#REF!,3,FALSE)))),IF(C404="LABOR",VLOOKUP(D404,#REF!,6,FALSE),IF(C404="SINAPI",VLOOKUP(D404,#REF!,3,FALSE),"outro")))</f>
        <v>#REF!</v>
      </c>
      <c r="H404" s="23">
        <v>4.1000000000000002E-2</v>
      </c>
      <c r="I404" s="24" t="e">
        <f>IF(B404="I",IF(F404="MO",IF(C404="LABOR",ROUND(VLOOKUP(D404,#REF!,4,FALSE)/(1+#REF!),2),IF(C404="SINAPI",ROUND(VLOOKUP(D404,#REF!,5,FALSE)/(1+#REF!),2),"outro")),IF(C404="LABOR",VLOOKUP(D404,#REF!,4,FALSE),IF(C404="SINAPI",VLOOKUP(D404,#REF!,5,FALSE),IF(C404="COTAÇÃO",VLOOKUP(D404,#REF!,14,FALSE))))),IF(C404="SINAPI",IF(F404="MO",ROUND(VLOOKUP(D404,#REF!,4,FALSE)/(1+#REF!),2),VLOOKUP(D404,#REF!,4,FALSE)),"outro"))</f>
        <v>#REF!</v>
      </c>
      <c r="J404" s="24" t="e">
        <f t="shared" ref="J404:J408" si="22">ROUND(H404*I404,2)</f>
        <v>#REF!</v>
      </c>
    </row>
    <row r="405" spans="1:10">
      <c r="A405" s="320"/>
      <c r="B405" s="13" t="s">
        <v>386</v>
      </c>
      <c r="C405" s="328" t="s">
        <v>382</v>
      </c>
      <c r="D405" s="22">
        <v>6212</v>
      </c>
      <c r="E405" s="21" t="e">
        <f>IF(B405="I",IF(C405="LABOR",VLOOKUP(D405,#REF!,2,FALSE),IF(C405="SINAPI",VLOOKUP(D405,#REF!,2,FALSE),IF(C405="COTAÇÃO",VLOOKUP(D405,#REF!,2,FALSE)))),IF(C405="LABOR",VLOOKUP(D405,#REF!,5,FALSE),IF(C405="SINAPI",VLOOKUP(D405,#REF!,2,FALSE),"outro")))</f>
        <v>#REF!</v>
      </c>
      <c r="F405" s="328" t="s">
        <v>12</v>
      </c>
      <c r="G405" s="22" t="e">
        <f>IF(B405="I",IF(C405="LABOR",VLOOKUP(D405,#REF!,3,FALSE),IF(C405="SINAPI",VLOOKUP(D405,#REF!,3,FALSE),IF(C405="COTAÇÃO",VLOOKUP(D405,#REF!,3,FALSE)))),IF(C405="LABOR",VLOOKUP(D405,#REF!,6,FALSE),IF(C405="SINAPI",VLOOKUP(D405,#REF!,3,FALSE),"outro")))</f>
        <v>#REF!</v>
      </c>
      <c r="H405" s="23">
        <v>1.12E-2</v>
      </c>
      <c r="I405" s="24" t="e">
        <f>IF(B405="I",IF(F405="MO",IF(C405="LABOR",ROUND(VLOOKUP(D405,#REF!,4,FALSE)/(1+#REF!),2),IF(C405="SINAPI",ROUND(VLOOKUP(D405,#REF!,5,FALSE)/(1+#REF!),2),"outro")),IF(C405="LABOR",VLOOKUP(D405,#REF!,4,FALSE),IF(C405="SINAPI",VLOOKUP(D405,#REF!,5,FALSE),IF(C405="COTAÇÃO",VLOOKUP(D405,#REF!,14,FALSE))))),IF(C405="SINAPI",IF(F405="MO",ROUND(VLOOKUP(D405,#REF!,4,FALSE)/(1+#REF!),2),VLOOKUP(D405,#REF!,4,FALSE)),"outro"))</f>
        <v>#REF!</v>
      </c>
      <c r="J405" s="24" t="e">
        <f t="shared" si="22"/>
        <v>#REF!</v>
      </c>
    </row>
    <row r="406" spans="1:10">
      <c r="A406" s="320"/>
      <c r="B406" s="13" t="s">
        <v>386</v>
      </c>
      <c r="C406" s="328" t="s">
        <v>73</v>
      </c>
      <c r="D406" s="22">
        <v>21032</v>
      </c>
      <c r="E406" s="21" t="e">
        <f>IF(B406="I",IF(C406="LABOR",VLOOKUP(D406,#REF!,2,FALSE),IF(C406="SINAPI",VLOOKUP(D406,#REF!,2,FALSE),IF(C406="COTAÇÃO",VLOOKUP(D406,#REF!,2,FALSE)))),IF(C406="LABOR",VLOOKUP(D406,#REF!,5,FALSE),IF(C406="SINAPI",VLOOKUP(D406,#REF!,2,FALSE),"outro")))</f>
        <v>#REF!</v>
      </c>
      <c r="F406" s="328" t="s">
        <v>12</v>
      </c>
      <c r="G406" s="22" t="e">
        <f>IF(B406="I",IF(C406="LABOR",VLOOKUP(D406,#REF!,3,FALSE),IF(C406="SINAPI",VLOOKUP(D406,#REF!,3,FALSE),IF(C406="COTAÇÃO",VLOOKUP(D406,#REF!,3,FALSE)))),IF(C406="LABOR",VLOOKUP(D406,#REF!,6,FALSE),IF(C406="SINAPI",VLOOKUP(D406,#REF!,3,FALSE),"outro")))</f>
        <v>#REF!</v>
      </c>
      <c r="H406" s="23">
        <v>0.02</v>
      </c>
      <c r="I406" s="24" t="e">
        <f>IF(B406="I",IF(F406="MO",IF(C406="LABOR",ROUND(VLOOKUP(D406,#REF!,4,FALSE)/(1+#REF!),2),IF(C406="SINAPI",ROUND(VLOOKUP(D406,#REF!,5,FALSE)/(1+#REF!),2),"outro")),IF(C406="LABOR",VLOOKUP(D406,#REF!,4,FALSE),IF(C406="SINAPI",VLOOKUP(D406,#REF!,5,FALSE),IF(C406="COTAÇÃO",VLOOKUP(D406,#REF!,14,FALSE))))),IF(C406="SINAPI",IF(F406="MO",ROUND(VLOOKUP(D406,#REF!,4,FALSE)/(1+#REF!),2),VLOOKUP(D406,#REF!,4,FALSE)),"outro"))</f>
        <v>#REF!</v>
      </c>
      <c r="J406" s="24" t="e">
        <f t="shared" si="22"/>
        <v>#REF!</v>
      </c>
    </row>
    <row r="407" spans="1:10">
      <c r="A407" s="320"/>
      <c r="B407" s="13" t="s">
        <v>386</v>
      </c>
      <c r="C407" s="328" t="s">
        <v>382</v>
      </c>
      <c r="D407" s="22">
        <v>333</v>
      </c>
      <c r="E407" s="21" t="e">
        <f>IF(B407="I",IF(C407="LABOR",VLOOKUP(D407,#REF!,2,FALSE),IF(C407="SINAPI",VLOOKUP(D407,#REF!,2,FALSE),IF(C407="COTAÇÃO",VLOOKUP(D407,#REF!,2,FALSE)))),IF(C407="LABOR",VLOOKUP(D407,#REF!,5,FALSE),IF(C407="SINAPI",VLOOKUP(D407,#REF!,2,FALSE),"outro")))</f>
        <v>#REF!</v>
      </c>
      <c r="F407" s="328" t="s">
        <v>12</v>
      </c>
      <c r="G407" s="22" t="e">
        <f>IF(B407="I",IF(C407="LABOR",VLOOKUP(D407,#REF!,3,FALSE),IF(C407="SINAPI",VLOOKUP(D407,#REF!,3,FALSE),IF(C407="COTAÇÃO",VLOOKUP(D407,#REF!,3,FALSE)))),IF(C407="LABOR",VLOOKUP(D407,#REF!,6,FALSE),IF(C407="SINAPI",VLOOKUP(D407,#REF!,3,FALSE),"outro")))</f>
        <v>#REF!</v>
      </c>
      <c r="H407" s="23">
        <v>0.05</v>
      </c>
      <c r="I407" s="24" t="e">
        <f>IF(B407="I",IF(F407="MO",IF(C407="LABOR",ROUND(VLOOKUP(D407,#REF!,4,FALSE)/(1+#REF!),2),IF(C407="SINAPI",ROUND(VLOOKUP(D407,#REF!,5,FALSE)/(1+#REF!),2),"outro")),IF(C407="LABOR",VLOOKUP(D407,#REF!,4,FALSE),IF(C407="SINAPI",VLOOKUP(D407,#REF!,5,FALSE),IF(C407="COTAÇÃO",VLOOKUP(D407,#REF!,14,FALSE))))),IF(C407="SINAPI",IF(F407="MO",ROUND(VLOOKUP(D407,#REF!,4,FALSE)/(1+#REF!),2),VLOOKUP(D407,#REF!,4,FALSE)),"outro"))</f>
        <v>#REF!</v>
      </c>
      <c r="J407" s="24" t="e">
        <f t="shared" si="22"/>
        <v>#REF!</v>
      </c>
    </row>
    <row r="408" spans="1:10">
      <c r="A408" s="320"/>
      <c r="B408" s="13" t="s">
        <v>386</v>
      </c>
      <c r="C408" s="328" t="s">
        <v>73</v>
      </c>
      <c r="D408" s="22">
        <v>27677</v>
      </c>
      <c r="E408" s="21" t="e">
        <f>IF(B408="I",IF(C408="LABOR",VLOOKUP(D408,#REF!,2,FALSE),IF(C408="SINAPI",VLOOKUP(D408,#REF!,2,FALSE),IF(C408="COTAÇÃO",VLOOKUP(D408,#REF!,2,FALSE)))),IF(C408="LABOR",VLOOKUP(D408,#REF!,5,FALSE),IF(C408="SINAPI",VLOOKUP(D408,#REF!,2,FALSE),"outro")))</f>
        <v>#REF!</v>
      </c>
      <c r="F408" s="328" t="s">
        <v>12</v>
      </c>
      <c r="G408" s="22" t="e">
        <f>IF(B408="I",IF(C408="LABOR",VLOOKUP(D408,#REF!,3,FALSE),IF(C408="SINAPI",VLOOKUP(D408,#REF!,3,FALSE),IF(C408="COTAÇÃO",VLOOKUP(D408,#REF!,3,FALSE)))),IF(C408="LABOR",VLOOKUP(D408,#REF!,6,FALSE),IF(C408="SINAPI",VLOOKUP(D408,#REF!,3,FALSE),"outro")))</f>
        <v>#REF!</v>
      </c>
      <c r="H408" s="23">
        <v>0.54</v>
      </c>
      <c r="I408" s="24" t="e">
        <f>IF(B408="I",IF(F408="MO",IF(C408="LABOR",ROUND(VLOOKUP(D408,#REF!,4,FALSE)/(1+#REF!),2),IF(C408="SINAPI",ROUND(VLOOKUP(D408,#REF!,5,FALSE)/(1+#REF!),2),"outro")),IF(C408="LABOR",VLOOKUP(D408,#REF!,4,FALSE),IF(C408="SINAPI",VLOOKUP(D408,#REF!,5,FALSE),IF(C408="COTAÇÃO",VLOOKUP(D408,#REF!,14,FALSE))))),IF(C408="SINAPI",IF(F408="MO",ROUND(VLOOKUP(D408,#REF!,4,FALSE)/(1+#REF!),2),VLOOKUP(D408,#REF!,4,FALSE)),"outro"))</f>
        <v>#REF!</v>
      </c>
      <c r="J408" s="24" t="e">
        <f t="shared" si="22"/>
        <v>#REF!</v>
      </c>
    </row>
    <row r="409" spans="1:10">
      <c r="A409" s="321"/>
      <c r="B409" s="322"/>
      <c r="C409" s="4"/>
      <c r="D409" s="4"/>
      <c r="E409" s="5"/>
      <c r="F409" s="4"/>
      <c r="G409" s="5"/>
      <c r="H409" s="5"/>
      <c r="I409" s="5"/>
      <c r="J409" s="6"/>
    </row>
    <row r="414" spans="1:10">
      <c r="I414" s="325"/>
    </row>
  </sheetData>
  <mergeCells count="27">
    <mergeCell ref="A386:B386"/>
    <mergeCell ref="C386:D386"/>
    <mergeCell ref="A392:B392"/>
    <mergeCell ref="C392:D392"/>
    <mergeCell ref="A399:B399"/>
    <mergeCell ref="C399:D399"/>
    <mergeCell ref="A309:B309"/>
    <mergeCell ref="C309:D309"/>
    <mergeCell ref="A342:B342"/>
    <mergeCell ref="C342:D342"/>
    <mergeCell ref="A376:B376"/>
    <mergeCell ref="C376:D376"/>
    <mergeCell ref="A221:B221"/>
    <mergeCell ref="C221:D221"/>
    <mergeCell ref="A288:B288"/>
    <mergeCell ref="C288:D288"/>
    <mergeCell ref="A1:F1"/>
    <mergeCell ref="A2:F2"/>
    <mergeCell ref="A3:F3"/>
    <mergeCell ref="A5:B5"/>
    <mergeCell ref="C5:D5"/>
    <mergeCell ref="A122:B122"/>
    <mergeCell ref="C122:D122"/>
    <mergeCell ref="A204:B204"/>
    <mergeCell ref="C204:D204"/>
    <mergeCell ref="A95:B95"/>
    <mergeCell ref="C95:D9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4.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373</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SCI-</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SCI-</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5.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374</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SCE-</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SCE-</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6.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375</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EST-</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EST-</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7.xml><?xml version="1.0" encoding="utf-8"?>
<worksheet xmlns="http://schemas.openxmlformats.org/spreadsheetml/2006/main" xmlns:r="http://schemas.openxmlformats.org/officeDocument/2006/relationships">
  <dimension ref="A1:M22"/>
  <sheetViews>
    <sheetView showGridLines="0" zoomScale="90" zoomScaleNormal="90" zoomScaleSheetLayoutView="90" workbookViewId="0">
      <selection activeCell="E21" sqref="E21"/>
    </sheetView>
  </sheetViews>
  <sheetFormatPr defaultColWidth="9.140625" defaultRowHeight="15"/>
  <cols>
    <col min="1" max="1" width="6.85546875" style="2" customWidth="1"/>
    <col min="2" max="2" width="4.42578125" style="2" customWidth="1"/>
    <col min="3" max="4" width="12.85546875" style="3" customWidth="1"/>
    <col min="5" max="5" width="66.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376</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IMPER-</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IMPER-</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2" spans="1:10">
      <c r="I22"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8.xml><?xml version="1.0" encoding="utf-8"?>
<worksheet xmlns="http://schemas.openxmlformats.org/spreadsheetml/2006/main" xmlns:r="http://schemas.openxmlformats.org/officeDocument/2006/relationships">
  <dimension ref="A1:M23"/>
  <sheetViews>
    <sheetView showGridLines="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377</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0.28000000000000003</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HID-</v>
      </c>
      <c r="B6" s="323">
        <f>COUNTIF(B$1:B5,"&gt;0")+1</f>
        <v>1</v>
      </c>
      <c r="C6" s="13" t="s">
        <v>382</v>
      </c>
      <c r="D6" s="13">
        <v>83387</v>
      </c>
      <c r="E6" s="14" t="e">
        <f>IF(C6="LABOR",VLOOKUP(D6,#REF!,5,FALSE),IF(C6="SINAPI",VLOOKUP(D6,#REF!,2,FALSE),"outro"))</f>
        <v>#REF!</v>
      </c>
      <c r="F6" s="15" t="e">
        <f>IF(C6="LABOR",VLOOKUP(D6,#REF!,6,FALSE),IF(C6="SINAPI",VLOOKUP(D6,#REF!,3,FALSE),"outro"))</f>
        <v>#REF!</v>
      </c>
      <c r="G6" s="16"/>
      <c r="H6" s="17"/>
      <c r="I6" s="18"/>
      <c r="J6" s="211" t="e">
        <f>((SUMIF(F8:F10,"MO",J8:J10)*(1+$G$3)+(SUM(J8:J10)-SUMIF(F8:F10,"MO",J8:J10)))*(1+$H$3))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88247</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0.15</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88264</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0.15</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386</v>
      </c>
      <c r="C10" s="328" t="s">
        <v>382</v>
      </c>
      <c r="D10" s="22">
        <v>1872</v>
      </c>
      <c r="E10" s="21" t="e">
        <f>IF(B10="I",IF(C10="LABOR",VLOOKUP(D10,#REF!,2,FALSE),IF(C10="SINAPI",VLOOKUP(D10,#REF!,2,FALSE),IF(C10="COTAÇÃO",VLOOKUP(D10,#REF!,2,FALSE)))),IF(C10="LABOR",VLOOKUP(D10,#REF!,5,FALSE),IF(C10="SINAPI",VLOOKUP(D10,#REF!,2,FALSE),"outro")))</f>
        <v>#REF!</v>
      </c>
      <c r="F10" s="328" t="s">
        <v>12</v>
      </c>
      <c r="G10" s="22" t="e">
        <f>IF(B10="I",IF(C10="LABOR",VLOOKUP(D10,#REF!,3,FALSE),IF(C10="SINAPI",VLOOKUP(D10,#REF!,3,FALSE),IF(C10="COTAÇÃO",VLOOKUP(D10,#REF!,3,FALSE)))),IF(C10="LABOR",VLOOKUP(D10,#REF!,6,FALSE),IF(C10="SINAPI",VLOOKUP(D10,#REF!,3,FALSE),"outro")))</f>
        <v>#REF!</v>
      </c>
      <c r="H10" s="23">
        <v>1</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c r="A11" s="321"/>
      <c r="B11" s="322"/>
      <c r="C11" s="4"/>
      <c r="D11" s="4"/>
      <c r="E11" s="5"/>
      <c r="F11" s="4"/>
      <c r="G11" s="5"/>
      <c r="H11" s="5"/>
      <c r="I11" s="5"/>
      <c r="J11" s="6"/>
    </row>
    <row r="12" spans="1:13" ht="25.5">
      <c r="A12" s="501" t="s">
        <v>7</v>
      </c>
      <c r="B12" s="501"/>
      <c r="C12" s="501" t="s">
        <v>8</v>
      </c>
      <c r="D12" s="501"/>
      <c r="E12" s="329" t="s">
        <v>9</v>
      </c>
      <c r="F12" s="8" t="s">
        <v>1</v>
      </c>
      <c r="G12" s="9"/>
      <c r="H12" s="10"/>
      <c r="I12" s="11"/>
      <c r="J12" s="12" t="s">
        <v>311</v>
      </c>
    </row>
    <row r="13" spans="1:13" s="1" customFormat="1">
      <c r="A13" s="319" t="str">
        <f>CONCATENATE($M$1,"-")</f>
        <v>HID-</v>
      </c>
      <c r="B13" s="323">
        <f>COUNTIF(B$1:B12,"&gt;0")+1</f>
        <v>2</v>
      </c>
      <c r="C13" s="13" t="s">
        <v>382</v>
      </c>
      <c r="D13" s="13">
        <v>83387</v>
      </c>
      <c r="E13" s="14" t="e">
        <f>IF(C13="LABOR",VLOOKUP(D13,#REF!,5,FALSE),IF(C13="SINAPI",VLOOKUP(D13,#REF!,2,FALSE),"outro"))</f>
        <v>#REF!</v>
      </c>
      <c r="F13" s="15" t="e">
        <f>IF(C13="LABOR",VLOOKUP(D13,#REF!,6,FALSE),IF(C13="SINAPI",VLOOKUP(D13,#REF!,3,FALSE),"outro"))</f>
        <v>#REF!</v>
      </c>
      <c r="G13" s="16"/>
      <c r="H13" s="17"/>
      <c r="I13" s="18"/>
      <c r="J13" s="211" t="e">
        <f>((SUMIF(F15:F17,"MO",J15:J17)*(1+$G$3)+(SUM(J15:J17)-SUMIF(F15:F17,"MO",J15:J17)))*(1+$H$3))</f>
        <v>#REF!</v>
      </c>
    </row>
    <row r="14" spans="1:13">
      <c r="A14" s="324"/>
      <c r="B14" s="331" t="s">
        <v>0</v>
      </c>
      <c r="C14" s="19" t="s">
        <v>5</v>
      </c>
      <c r="D14" s="19" t="s">
        <v>6</v>
      </c>
      <c r="E14" s="19" t="s">
        <v>74</v>
      </c>
      <c r="F14" s="19" t="s">
        <v>0</v>
      </c>
      <c r="G14" s="20" t="s">
        <v>1</v>
      </c>
      <c r="H14" s="20" t="s">
        <v>2</v>
      </c>
      <c r="I14" s="20" t="s">
        <v>3</v>
      </c>
      <c r="J14" s="19" t="s">
        <v>4</v>
      </c>
    </row>
    <row r="15" spans="1:13">
      <c r="A15" s="320"/>
      <c r="B15" s="13" t="s">
        <v>385</v>
      </c>
      <c r="C15" s="328" t="s">
        <v>382</v>
      </c>
      <c r="D15" s="22">
        <v>88247</v>
      </c>
      <c r="E15" s="21" t="e">
        <f>IF(B15="I",IF(C15="LABOR",VLOOKUP(D15,#REF!,2,FALSE),IF(C15="SINAPI",VLOOKUP(D15,#REF!,2,FALSE),IF(C15="COTAÇÃO",VLOOKUP(D15,#REF!,2,FALSE)))),IF(C15="LABOR",VLOOKUP(D15,#REF!,5,FALSE),IF(C15="SINAPI",VLOOKUP(D15,#REF!,2,FALSE),"outro")))</f>
        <v>#REF!</v>
      </c>
      <c r="F15" s="328" t="s">
        <v>10</v>
      </c>
      <c r="G15" s="22" t="e">
        <f>IF(B15="I",IF(C15="LABOR",VLOOKUP(D15,#REF!,3,FALSE),IF(C15="SINAPI",VLOOKUP(D15,#REF!,3,FALSE),IF(C15="COTAÇÃO",VLOOKUP(D15,#REF!,3,FALSE)))),IF(C15="LABOR",VLOOKUP(D15,#REF!,6,FALSE),IF(C15="SINAPI",VLOOKUP(D15,#REF!,3,FALSE),"outro")))</f>
        <v>#REF!</v>
      </c>
      <c r="H15" s="23">
        <v>0.15</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ROUND(H15*I15,2)</f>
        <v>#REF!</v>
      </c>
    </row>
    <row r="16" spans="1:13">
      <c r="A16" s="320"/>
      <c r="B16" s="13" t="s">
        <v>385</v>
      </c>
      <c r="C16" s="328" t="s">
        <v>382</v>
      </c>
      <c r="D16" s="22">
        <v>88264</v>
      </c>
      <c r="E16" s="21" t="e">
        <f>IF(B16="I",IF(C16="LABOR",VLOOKUP(D16,#REF!,2,FALSE),IF(C16="SINAPI",VLOOKUP(D16,#REF!,2,FALSE),IF(C16="COTAÇÃO",VLOOKUP(D16,#REF!,2,FALSE)))),IF(C16="LABOR",VLOOKUP(D16,#REF!,5,FALSE),IF(C16="SINAPI",VLOOKUP(D16,#REF!,2,FALSE),"outro")))</f>
        <v>#REF!</v>
      </c>
      <c r="F16" s="328" t="s">
        <v>10</v>
      </c>
      <c r="G16" s="22" t="e">
        <f>IF(B16="I",IF(C16="LABOR",VLOOKUP(D16,#REF!,3,FALSE),IF(C16="SINAPI",VLOOKUP(D16,#REF!,3,FALSE),IF(C16="COTAÇÃO",VLOOKUP(D16,#REF!,3,FALSE)))),IF(C16="LABOR",VLOOKUP(D16,#REF!,6,FALSE),IF(C16="SINAPI",VLOOKUP(D16,#REF!,3,FALSE),"outro")))</f>
        <v>#REF!</v>
      </c>
      <c r="H16" s="23">
        <v>0.15</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ROUND(H16*I16,2)</f>
        <v>#REF!</v>
      </c>
    </row>
    <row r="17" spans="1:10">
      <c r="A17" s="320"/>
      <c r="B17" s="13" t="s">
        <v>386</v>
      </c>
      <c r="C17" s="328" t="s">
        <v>382</v>
      </c>
      <c r="D17" s="22">
        <v>1872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1</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ROUND(H17*I17,2)</f>
        <v>#REF!</v>
      </c>
    </row>
    <row r="18" spans="1:10">
      <c r="A18" s="321"/>
      <c r="B18" s="322"/>
      <c r="C18" s="4"/>
      <c r="D18" s="4"/>
      <c r="E18" s="5"/>
      <c r="F18" s="4"/>
      <c r="G18" s="5"/>
      <c r="H18" s="5"/>
      <c r="I18" s="5"/>
      <c r="J18" s="6"/>
    </row>
    <row r="23" spans="1:10">
      <c r="I23" s="325"/>
    </row>
  </sheetData>
  <mergeCells count="7">
    <mergeCell ref="A12:B12"/>
    <mergeCell ref="C12:D12"/>
    <mergeCell ref="A1:F1"/>
    <mergeCell ref="A2:F2"/>
    <mergeCell ref="A3:F3"/>
    <mergeCell ref="A5:B5"/>
    <mergeCell ref="C5:D5"/>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xl/worksheets/sheet9.xml><?xml version="1.0" encoding="utf-8"?>
<worksheet xmlns="http://schemas.openxmlformats.org/spreadsheetml/2006/main" xmlns:r="http://schemas.openxmlformats.org/officeDocument/2006/relationships">
  <dimension ref="A1:M73"/>
  <sheetViews>
    <sheetView showGridLines="0" topLeftCell="A40" zoomScale="90" zoomScaleNormal="90" zoomScaleSheetLayoutView="90" workbookViewId="0">
      <selection activeCell="E21" sqref="E21"/>
    </sheetView>
  </sheetViews>
  <sheetFormatPr defaultColWidth="9.140625" defaultRowHeight="15"/>
  <cols>
    <col min="1" max="1" width="5.85546875" style="2" customWidth="1"/>
    <col min="2" max="2" width="4.42578125" style="2" customWidth="1"/>
    <col min="3" max="4" width="12.85546875" style="3" customWidth="1"/>
    <col min="5" max="5" width="67.85546875" style="2" customWidth="1"/>
    <col min="6" max="6" width="8.140625" style="3" bestFit="1" customWidth="1"/>
    <col min="7" max="7" width="9.42578125" style="2" customWidth="1"/>
    <col min="8" max="8" width="11.7109375" style="2" customWidth="1"/>
    <col min="9" max="9" width="10.85546875" style="2" customWidth="1"/>
    <col min="10" max="10" width="15.85546875" style="2" customWidth="1"/>
    <col min="11" max="11" width="3.85546875" style="2" customWidth="1"/>
    <col min="12" max="12" width="18.140625" style="2" bestFit="1" customWidth="1"/>
    <col min="13" max="13" width="5.140625" style="2" customWidth="1"/>
    <col min="14" max="16384" width="9.140625" style="2"/>
  </cols>
  <sheetData>
    <row r="1" spans="1:13" ht="39" customHeight="1">
      <c r="A1" s="502" t="str">
        <f>GLOBAL!A1</f>
        <v>PREFEITURA MUNICIPAL DE ARACRUZ</v>
      </c>
      <c r="B1" s="502"/>
      <c r="C1" s="502"/>
      <c r="D1" s="502"/>
      <c r="E1" s="502"/>
      <c r="F1" s="502"/>
      <c r="G1" s="7"/>
      <c r="H1" s="7"/>
      <c r="I1" s="7"/>
      <c r="L1" s="2" t="s">
        <v>371</v>
      </c>
      <c r="M1" s="2" t="s">
        <v>378</v>
      </c>
    </row>
    <row r="2" spans="1:13" ht="15" customHeight="1">
      <c r="A2" s="503" t="str">
        <f>GLOBAL!A4</f>
        <v>OBRA: REFORMA E AMPLIAÇÃO DA EMEF MARIA INÊS DELLA VALENTINA</v>
      </c>
      <c r="B2" s="503"/>
      <c r="C2" s="503"/>
      <c r="D2" s="503"/>
      <c r="E2" s="503"/>
      <c r="F2" s="504"/>
      <c r="G2" s="25" t="s">
        <v>71</v>
      </c>
      <c r="H2" s="25" t="s">
        <v>72</v>
      </c>
      <c r="I2" s="25" t="s">
        <v>48</v>
      </c>
    </row>
    <row r="3" spans="1:13" ht="15.75" customHeight="1">
      <c r="A3" s="505" t="str">
        <f>GLOBAL!A5</f>
        <v>Local: COQUEIRAL, ARACRUZ - ES</v>
      </c>
      <c r="B3" s="505"/>
      <c r="C3" s="505"/>
      <c r="D3" s="505"/>
      <c r="E3" s="505"/>
      <c r="F3" s="506"/>
      <c r="G3" s="26">
        <v>1.6036999999999999</v>
      </c>
      <c r="H3" s="27">
        <v>0</v>
      </c>
      <c r="I3" s="28">
        <v>41821</v>
      </c>
    </row>
    <row r="4" spans="1:13" ht="15.75" customHeight="1">
      <c r="A4" s="326"/>
      <c r="B4" s="326"/>
      <c r="C4" s="326"/>
      <c r="D4" s="326"/>
      <c r="E4" s="326"/>
      <c r="F4" s="326"/>
      <c r="G4" s="326"/>
      <c r="H4" s="326"/>
      <c r="I4" s="326"/>
      <c r="J4" s="327"/>
    </row>
    <row r="5" spans="1:13" ht="25.5">
      <c r="A5" s="501" t="s">
        <v>7</v>
      </c>
      <c r="B5" s="501"/>
      <c r="C5" s="501" t="s">
        <v>8</v>
      </c>
      <c r="D5" s="501"/>
      <c r="E5" s="329" t="s">
        <v>9</v>
      </c>
      <c r="F5" s="8" t="s">
        <v>1</v>
      </c>
      <c r="G5" s="9"/>
      <c r="H5" s="10"/>
      <c r="I5" s="11"/>
      <c r="J5" s="12" t="s">
        <v>311</v>
      </c>
    </row>
    <row r="6" spans="1:13" s="1" customFormat="1">
      <c r="A6" s="319" t="str">
        <f>CONCATENATE($M$1,"-")</f>
        <v>INC-</v>
      </c>
      <c r="B6" s="323">
        <f>COUNTIF(B$1:B5,"&gt;0")+1</f>
        <v>1</v>
      </c>
      <c r="C6" s="13" t="s">
        <v>73</v>
      </c>
      <c r="D6" s="13">
        <v>141216</v>
      </c>
      <c r="E6" s="343" t="e">
        <f>IF(C6="LABOR",VLOOKUP(D6,#REF!,5,FALSE),IF(C6="SINAPI",VLOOKUP(D6,#REF!,2,FALSE),"outro"))</f>
        <v>#REF!</v>
      </c>
      <c r="F6" s="15" t="e">
        <f>IF(C6="LABOR",VLOOKUP(D6,#REF!,6,FALSE),IF(C6="SINAPI",VLOOKUP(D6,#REF!,3,FALSE),"outro"))</f>
        <v>#REF!</v>
      </c>
      <c r="G6" s="16"/>
      <c r="H6" s="17"/>
      <c r="I6" s="18"/>
      <c r="J6" s="211" t="e">
        <f>((SUMIF(F8:F18,"MO",J8:J18)*(1+$G$3)+(SUM(J8:J18)-SUMIF(F8:F18,"MO",J8:J18)))*(1+$H$3))</f>
        <v>#REF!</v>
      </c>
    </row>
    <row r="7" spans="1:13">
      <c r="A7" s="324"/>
      <c r="B7" s="331" t="s">
        <v>0</v>
      </c>
      <c r="C7" s="19" t="s">
        <v>5</v>
      </c>
      <c r="D7" s="19" t="s">
        <v>6</v>
      </c>
      <c r="E7" s="19" t="s">
        <v>74</v>
      </c>
      <c r="F7" s="19" t="s">
        <v>0</v>
      </c>
      <c r="G7" s="20" t="s">
        <v>1</v>
      </c>
      <c r="H7" s="20" t="s">
        <v>2</v>
      </c>
      <c r="I7" s="20" t="s">
        <v>3</v>
      </c>
      <c r="J7" s="19" t="s">
        <v>4</v>
      </c>
    </row>
    <row r="8" spans="1:13">
      <c r="A8" s="320"/>
      <c r="B8" s="13" t="s">
        <v>385</v>
      </c>
      <c r="C8" s="328" t="s">
        <v>382</v>
      </c>
      <c r="D8" s="22">
        <v>88248</v>
      </c>
      <c r="E8" s="21" t="e">
        <f>IF(B8="I",IF(C8="LABOR",VLOOKUP(D8,#REF!,2,FALSE),IF(C8="SINAPI",VLOOKUP(D8,#REF!,2,FALSE),IF(C8="COTAÇÃO",VLOOKUP(D8,#REF!,2,FALSE)))),IF(C8="LABOR",VLOOKUP(D8,#REF!,5,FALSE),IF(C8="SINAPI",VLOOKUP(D8,#REF!,2,FALSE),"outro")))</f>
        <v>#REF!</v>
      </c>
      <c r="F8" s="328" t="s">
        <v>10</v>
      </c>
      <c r="G8" s="22" t="e">
        <f>IF(B8="I",IF(C8="LABOR",VLOOKUP(D8,#REF!,3,FALSE),IF(C8="SINAPI",VLOOKUP(D8,#REF!,3,FALSE),IF(C8="COTAÇÃO",VLOOKUP(D8,#REF!,3,FALSE)))),IF(C8="LABOR",VLOOKUP(D8,#REF!,6,FALSE),IF(C8="SINAPI",VLOOKUP(D8,#REF!,3,FALSE),"outro")))</f>
        <v>#REF!</v>
      </c>
      <c r="H8" s="23">
        <v>1.84</v>
      </c>
      <c r="I8" s="24" t="e">
        <f>IF(B8="I",IF(F8="MO",IF(C8="LABOR",ROUND(VLOOKUP(D8,#REF!,4,FALSE)/(1+#REF!),2),IF(C8="SINAPI",ROUND(VLOOKUP(D8,#REF!,5,FALSE)/(1+#REF!),2),"outro")),IF(C8="LABOR",VLOOKUP(D8,#REF!,4,FALSE),IF(C8="SINAPI",VLOOKUP(D8,#REF!,5,FALSE),IF(C8="COTAÇÃO",VLOOKUP(D8,#REF!,14,FALSE))))),IF(C8="SINAPI",IF(F8="MO",ROUND(VLOOKUP(D8,#REF!,4,FALSE)/(1+#REF!),2),VLOOKUP(D8,#REF!,4,FALSE)),"outro"))</f>
        <v>#REF!</v>
      </c>
      <c r="J8" s="24" t="e">
        <f>ROUND(H8*I8,2)</f>
        <v>#REF!</v>
      </c>
    </row>
    <row r="9" spans="1:13">
      <c r="A9" s="320"/>
      <c r="B9" s="13" t="s">
        <v>385</v>
      </c>
      <c r="C9" s="328" t="s">
        <v>382</v>
      </c>
      <c r="D9" s="22">
        <v>88267</v>
      </c>
      <c r="E9" s="21" t="e">
        <f>IF(B9="I",IF(C9="LABOR",VLOOKUP(D9,#REF!,2,FALSE),IF(C9="SINAPI",VLOOKUP(D9,#REF!,2,FALSE),IF(C9="COTAÇÃO",VLOOKUP(D9,#REF!,2,FALSE)))),IF(C9="LABOR",VLOOKUP(D9,#REF!,5,FALSE),IF(C9="SINAPI",VLOOKUP(D9,#REF!,2,FALSE),"outro")))</f>
        <v>#REF!</v>
      </c>
      <c r="F9" s="328" t="s">
        <v>10</v>
      </c>
      <c r="G9" s="22" t="e">
        <f>IF(B9="I",IF(C9="LABOR",VLOOKUP(D9,#REF!,3,FALSE),IF(C9="SINAPI",VLOOKUP(D9,#REF!,3,FALSE),IF(C9="COTAÇÃO",VLOOKUP(D9,#REF!,3,FALSE)))),IF(C9="LABOR",VLOOKUP(D9,#REF!,6,FALSE),IF(C9="SINAPI",VLOOKUP(D9,#REF!,3,FALSE),"outro")))</f>
        <v>#REF!</v>
      </c>
      <c r="H9" s="23">
        <v>1.8</v>
      </c>
      <c r="I9" s="24" t="e">
        <f>IF(B9="I",IF(F9="MO",IF(C9="LABOR",ROUND(VLOOKUP(D9,#REF!,4,FALSE)/(1+#REF!),2),IF(C9="SINAPI",ROUND(VLOOKUP(D9,#REF!,5,FALSE)/(1+#REF!),2),"outro")),IF(C9="LABOR",VLOOKUP(D9,#REF!,4,FALSE),IF(C9="SINAPI",VLOOKUP(D9,#REF!,5,FALSE),IF(C9="COTAÇÃO",VLOOKUP(D9,#REF!,14,FALSE))))),IF(C9="SINAPI",IF(F9="MO",ROUND(VLOOKUP(D9,#REF!,4,FALSE)/(1+#REF!),2),VLOOKUP(D9,#REF!,4,FALSE)),"outro"))</f>
        <v>#REF!</v>
      </c>
      <c r="J9" s="24" t="e">
        <f>ROUND(H9*I9,2)</f>
        <v>#REF!</v>
      </c>
    </row>
    <row r="10" spans="1:13">
      <c r="A10" s="320"/>
      <c r="B10" s="13" t="s">
        <v>385</v>
      </c>
      <c r="C10" s="328" t="s">
        <v>382</v>
      </c>
      <c r="D10" s="22">
        <v>88310</v>
      </c>
      <c r="E10" s="21" t="e">
        <f>IF(B10="I",IF(C10="LABOR",VLOOKUP(D10,#REF!,2,FALSE),IF(C10="SINAPI",VLOOKUP(D10,#REF!,2,FALSE),IF(C10="COTAÇÃO",VLOOKUP(D10,#REF!,2,FALSE)))),IF(C10="LABOR",VLOOKUP(D10,#REF!,5,FALSE),IF(C10="SINAPI",VLOOKUP(D10,#REF!,2,FALSE),"outro")))</f>
        <v>#REF!</v>
      </c>
      <c r="F10" s="328" t="s">
        <v>10</v>
      </c>
      <c r="G10" s="22" t="e">
        <f>IF(B10="I",IF(C10="LABOR",VLOOKUP(D10,#REF!,3,FALSE),IF(C10="SINAPI",VLOOKUP(D10,#REF!,3,FALSE),IF(C10="COTAÇÃO",VLOOKUP(D10,#REF!,3,FALSE)))),IF(C10="LABOR",VLOOKUP(D10,#REF!,6,FALSE),IF(C10="SINAPI",VLOOKUP(D10,#REF!,3,FALSE),"outro")))</f>
        <v>#REF!</v>
      </c>
      <c r="H10" s="23">
        <v>0.08</v>
      </c>
      <c r="I10" s="24" t="e">
        <f>IF(B10="I",IF(F10="MO",IF(C10="LABOR",ROUND(VLOOKUP(D10,#REF!,4,FALSE)/(1+#REF!),2),IF(C10="SINAPI",ROUND(VLOOKUP(D10,#REF!,5,FALSE)/(1+#REF!),2),"outro")),IF(C10="LABOR",VLOOKUP(D10,#REF!,4,FALSE),IF(C10="SINAPI",VLOOKUP(D10,#REF!,5,FALSE),IF(C10="COTAÇÃO",VLOOKUP(D10,#REF!,14,FALSE))))),IF(C10="SINAPI",IF(F10="MO",ROUND(VLOOKUP(D10,#REF!,4,FALSE)/(1+#REF!),2),VLOOKUP(D10,#REF!,4,FALSE)),"outro"))</f>
        <v>#REF!</v>
      </c>
      <c r="J10" s="24" t="e">
        <f>ROUND(H10*I10,2)</f>
        <v>#REF!</v>
      </c>
    </row>
    <row r="11" spans="1:13" ht="30">
      <c r="A11" s="320"/>
      <c r="B11" s="13" t="s">
        <v>386</v>
      </c>
      <c r="C11" s="328" t="s">
        <v>382</v>
      </c>
      <c r="D11" s="22">
        <v>21014</v>
      </c>
      <c r="E11" s="14" t="e">
        <f>IF(B11="I",IF(C11="LABOR",VLOOKUP(D11,#REF!,2,FALSE),IF(C11="SINAPI",VLOOKUP(D11,#REF!,2,FALSE),IF(C11="COTAÇÃO",VLOOKUP(D11,#REF!,2,FALSE)))),IF(C11="LABOR",VLOOKUP(D11,#REF!,5,FALSE),IF(C11="SINAPI",VLOOKUP(D11,#REF!,2,FALSE),"outro")))</f>
        <v>#REF!</v>
      </c>
      <c r="F11" s="328" t="s">
        <v>12</v>
      </c>
      <c r="G11" s="22" t="e">
        <f>IF(B11="I",IF(C11="LABOR",VLOOKUP(D11,#REF!,3,FALSE),IF(C11="SINAPI",VLOOKUP(D11,#REF!,3,FALSE),IF(C11="COTAÇÃO",VLOOKUP(D11,#REF!,3,FALSE)))),IF(C11="LABOR",VLOOKUP(D11,#REF!,6,FALSE),IF(C11="SINAPI",VLOOKUP(D11,#REF!,3,FALSE),"outro")))</f>
        <v>#REF!</v>
      </c>
      <c r="H11" s="23">
        <v>1.4</v>
      </c>
      <c r="I11" s="24" t="e">
        <f>IF(B11="I",IF(F11="MO",IF(C11="LABOR",ROUND(VLOOKUP(D11,#REF!,4,FALSE)/(1+#REF!),2),IF(C11="SINAPI",ROUND(VLOOKUP(D11,#REF!,5,FALSE)/(1+#REF!),2),"outro")),IF(C11="LABOR",VLOOKUP(D11,#REF!,4,FALSE),IF(C11="SINAPI",VLOOKUP(D11,#REF!,5,FALSE),IF(C11="COTAÇÃO",VLOOKUP(D11,#REF!,14,FALSE))))),IF(C11="SINAPI",IF(F11="MO",ROUND(VLOOKUP(D11,#REF!,4,FALSE)/(1+#REF!),2),VLOOKUP(D11,#REF!,4,FALSE)),"outro"))</f>
        <v>#REF!</v>
      </c>
      <c r="J11" s="24" t="e">
        <f t="shared" ref="J11:J18" si="0">ROUND(H11*I11,2)</f>
        <v>#REF!</v>
      </c>
    </row>
    <row r="12" spans="1:13">
      <c r="A12" s="320"/>
      <c r="B12" s="13" t="s">
        <v>386</v>
      </c>
      <c r="C12" s="328" t="s">
        <v>73</v>
      </c>
      <c r="D12" s="22">
        <v>60518</v>
      </c>
      <c r="E12" s="21" t="e">
        <f>IF(B12="I",IF(C12="LABOR",VLOOKUP(D12,#REF!,2,FALSE),IF(C12="SINAPI",VLOOKUP(D12,#REF!,2,FALSE),IF(C12="COTAÇÃO",VLOOKUP(D12,#REF!,2,FALSE)))),IF(C12="LABOR",VLOOKUP(D12,#REF!,5,FALSE),IF(C12="SINAPI",VLOOKUP(D12,#REF!,2,FALSE),"outro")))</f>
        <v>#REF!</v>
      </c>
      <c r="F12" s="328" t="s">
        <v>12</v>
      </c>
      <c r="G12" s="22" t="e">
        <f>IF(B12="I",IF(C12="LABOR",VLOOKUP(D12,#REF!,3,FALSE),IF(C12="SINAPI",VLOOKUP(D12,#REF!,3,FALSE),IF(C12="COTAÇÃO",VLOOKUP(D12,#REF!,3,FALSE)))),IF(C12="LABOR",VLOOKUP(D12,#REF!,6,FALSE),IF(C12="SINAPI",VLOOKUP(D12,#REF!,3,FALSE),"outro")))</f>
        <v>#REF!</v>
      </c>
      <c r="H12" s="23">
        <v>5.0999999999999997E-2</v>
      </c>
      <c r="I12" s="24" t="e">
        <f>IF(B12="I",IF(F12="MO",IF(C12="LABOR",ROUND(VLOOKUP(D12,#REF!,4,FALSE)/(1+#REF!),2),IF(C12="SINAPI",ROUND(VLOOKUP(D12,#REF!,5,FALSE)/(1+#REF!),2),"outro")),IF(C12="LABOR",VLOOKUP(D12,#REF!,4,FALSE),IF(C12="SINAPI",VLOOKUP(D12,#REF!,5,FALSE),IF(C12="COTAÇÃO",VLOOKUP(D12,#REF!,14,FALSE))))),IF(C12="SINAPI",IF(F12="MO",ROUND(VLOOKUP(D12,#REF!,4,FALSE)/(1+#REF!),2),VLOOKUP(D12,#REF!,4,FALSE)),"outro"))</f>
        <v>#REF!</v>
      </c>
      <c r="J12" s="24" t="e">
        <f t="shared" si="0"/>
        <v>#REF!</v>
      </c>
    </row>
    <row r="13" spans="1:13">
      <c r="A13" s="320"/>
      <c r="B13" s="13" t="s">
        <v>386</v>
      </c>
      <c r="C13" s="328" t="s">
        <v>73</v>
      </c>
      <c r="D13" s="22">
        <v>60529</v>
      </c>
      <c r="E13" s="21" t="e">
        <f>IF(B13="I",IF(C13="LABOR",VLOOKUP(D13,#REF!,2,FALSE),IF(C13="SINAPI",VLOOKUP(D13,#REF!,2,FALSE),IF(C13="COTAÇÃO",VLOOKUP(D13,#REF!,2,FALSE)))),IF(C13="LABOR",VLOOKUP(D13,#REF!,5,FALSE),IF(C13="SINAPI",VLOOKUP(D13,#REF!,2,FALSE),"outro")))</f>
        <v>#REF!</v>
      </c>
      <c r="F13" s="328" t="s">
        <v>12</v>
      </c>
      <c r="G13" s="22" t="e">
        <f>IF(B13="I",IF(C13="LABOR",VLOOKUP(D13,#REF!,3,FALSE),IF(C13="SINAPI",VLOOKUP(D13,#REF!,3,FALSE),IF(C13="COTAÇÃO",VLOOKUP(D13,#REF!,3,FALSE)))),IF(C13="LABOR",VLOOKUP(D13,#REF!,6,FALSE),IF(C13="SINAPI",VLOOKUP(D13,#REF!,3,FALSE),"outro")))</f>
        <v>#REF!</v>
      </c>
      <c r="H13" s="23">
        <v>0.22140000000000001</v>
      </c>
      <c r="I13" s="24" t="e">
        <f>IF(B13="I",IF(F13="MO",IF(C13="LABOR",ROUND(VLOOKUP(D13,#REF!,4,FALSE)/(1+#REF!),2),IF(C13="SINAPI",ROUND(VLOOKUP(D13,#REF!,5,FALSE)/(1+#REF!),2),"outro")),IF(C13="LABOR",VLOOKUP(D13,#REF!,4,FALSE),IF(C13="SINAPI",VLOOKUP(D13,#REF!,5,FALSE),IF(C13="COTAÇÃO",VLOOKUP(D13,#REF!,14,FALSE))))),IF(C13="SINAPI",IF(F13="MO",ROUND(VLOOKUP(D13,#REF!,4,FALSE)/(1+#REF!),2),VLOOKUP(D13,#REF!,4,FALSE)),"outro"))</f>
        <v>#REF!</v>
      </c>
      <c r="J13" s="24" t="e">
        <f t="shared" si="0"/>
        <v>#REF!</v>
      </c>
    </row>
    <row r="14" spans="1:13">
      <c r="A14" s="320"/>
      <c r="B14" s="13" t="s">
        <v>386</v>
      </c>
      <c r="C14" s="328" t="s">
        <v>73</v>
      </c>
      <c r="D14" s="22">
        <v>69512</v>
      </c>
      <c r="E14" s="21" t="e">
        <f>IF(B14="I",IF(C14="LABOR",VLOOKUP(D14,#REF!,2,FALSE),IF(C14="SINAPI",VLOOKUP(D14,#REF!,2,FALSE),IF(C14="COTAÇÃO",VLOOKUP(D14,#REF!,2,FALSE)))),IF(C14="LABOR",VLOOKUP(D14,#REF!,5,FALSE),IF(C14="SINAPI",VLOOKUP(D14,#REF!,2,FALSE),"outro")))</f>
        <v>#REF!</v>
      </c>
      <c r="F14" s="328" t="s">
        <v>12</v>
      </c>
      <c r="G14" s="22" t="e">
        <f>IF(B14="I",IF(C14="LABOR",VLOOKUP(D14,#REF!,3,FALSE),IF(C14="SINAPI",VLOOKUP(D14,#REF!,3,FALSE),IF(C14="COTAÇÃO",VLOOKUP(D14,#REF!,3,FALSE)))),IF(C14="LABOR",VLOOKUP(D14,#REF!,6,FALSE),IF(C14="SINAPI",VLOOKUP(D14,#REF!,3,FALSE),"outro")))</f>
        <v>#REF!</v>
      </c>
      <c r="H14" s="23">
        <v>1.69</v>
      </c>
      <c r="I14" s="24" t="e">
        <f>IF(B14="I",IF(F14="MO",IF(C14="LABOR",ROUND(VLOOKUP(D14,#REF!,4,FALSE)/(1+#REF!),2),IF(C14="SINAPI",ROUND(VLOOKUP(D14,#REF!,5,FALSE)/(1+#REF!),2),"outro")),IF(C14="LABOR",VLOOKUP(D14,#REF!,4,FALSE),IF(C14="SINAPI",VLOOKUP(D14,#REF!,5,FALSE),IF(C14="COTAÇÃO",VLOOKUP(D14,#REF!,14,FALSE))))),IF(C14="SINAPI",IF(F14="MO",ROUND(VLOOKUP(D14,#REF!,4,FALSE)/(1+#REF!),2),VLOOKUP(D14,#REF!,4,FALSE)),"outro"))</f>
        <v>#REF!</v>
      </c>
      <c r="J14" s="24" t="e">
        <f t="shared" si="0"/>
        <v>#REF!</v>
      </c>
    </row>
    <row r="15" spans="1:13">
      <c r="A15" s="320"/>
      <c r="B15" s="13" t="s">
        <v>386</v>
      </c>
      <c r="C15" s="328" t="s">
        <v>73</v>
      </c>
      <c r="D15" s="22">
        <v>37502</v>
      </c>
      <c r="E15" s="21" t="e">
        <f>IF(B15="I",IF(C15="LABOR",VLOOKUP(D15,#REF!,2,FALSE),IF(C15="SINAPI",VLOOKUP(D15,#REF!,2,FALSE),IF(C15="COTAÇÃO",VLOOKUP(D15,#REF!,2,FALSE)))),IF(C15="LABOR",VLOOKUP(D15,#REF!,5,FALSE),IF(C15="SINAPI",VLOOKUP(D15,#REF!,2,FALSE),"outro")))</f>
        <v>#REF!</v>
      </c>
      <c r="F15" s="328" t="s">
        <v>12</v>
      </c>
      <c r="G15" s="22" t="e">
        <f>IF(B15="I",IF(C15="LABOR",VLOOKUP(D15,#REF!,3,FALSE),IF(C15="SINAPI",VLOOKUP(D15,#REF!,3,FALSE),IF(C15="COTAÇÃO",VLOOKUP(D15,#REF!,3,FALSE)))),IF(C15="LABOR",VLOOKUP(D15,#REF!,6,FALSE),IF(C15="SINAPI",VLOOKUP(D15,#REF!,3,FALSE),"outro")))</f>
        <v>#REF!</v>
      </c>
      <c r="H15" s="23">
        <v>3.5999999999999997E-2</v>
      </c>
      <c r="I15" s="24" t="e">
        <f>IF(B15="I",IF(F15="MO",IF(C15="LABOR",ROUND(VLOOKUP(D15,#REF!,4,FALSE)/(1+#REF!),2),IF(C15="SINAPI",ROUND(VLOOKUP(D15,#REF!,5,FALSE)/(1+#REF!),2),"outro")),IF(C15="LABOR",VLOOKUP(D15,#REF!,4,FALSE),IF(C15="SINAPI",VLOOKUP(D15,#REF!,5,FALSE),IF(C15="COTAÇÃO",VLOOKUP(D15,#REF!,14,FALSE))))),IF(C15="SINAPI",IF(F15="MO",ROUND(VLOOKUP(D15,#REF!,4,FALSE)/(1+#REF!),2),VLOOKUP(D15,#REF!,4,FALSE)),"outro"))</f>
        <v>#REF!</v>
      </c>
      <c r="J15" s="24" t="e">
        <f t="shared" si="0"/>
        <v>#REF!</v>
      </c>
    </row>
    <row r="16" spans="1:13">
      <c r="A16" s="320"/>
      <c r="B16" s="13" t="s">
        <v>386</v>
      </c>
      <c r="C16" s="328" t="s">
        <v>73</v>
      </c>
      <c r="D16" s="22">
        <v>38001</v>
      </c>
      <c r="E16" s="21" t="e">
        <f>IF(B16="I",IF(C16="LABOR",VLOOKUP(D16,#REF!,2,FALSE),IF(C16="SINAPI",VLOOKUP(D16,#REF!,2,FALSE),IF(C16="COTAÇÃO",VLOOKUP(D16,#REF!,2,FALSE)))),IF(C16="LABOR",VLOOKUP(D16,#REF!,5,FALSE),IF(C16="SINAPI",VLOOKUP(D16,#REF!,2,FALSE),"outro")))</f>
        <v>#REF!</v>
      </c>
      <c r="F16" s="328" t="s">
        <v>12</v>
      </c>
      <c r="G16" s="22" t="e">
        <f>IF(B16="I",IF(C16="LABOR",VLOOKUP(D16,#REF!,3,FALSE),IF(C16="SINAPI",VLOOKUP(D16,#REF!,3,FALSE),IF(C16="COTAÇÃO",VLOOKUP(D16,#REF!,3,FALSE)))),IF(C16="LABOR",VLOOKUP(D16,#REF!,6,FALSE),IF(C16="SINAPI",VLOOKUP(D16,#REF!,3,FALSE),"outro")))</f>
        <v>#REF!</v>
      </c>
      <c r="H16" s="23">
        <v>4.0000000000000001E-3</v>
      </c>
      <c r="I16" s="24" t="e">
        <f>IF(B16="I",IF(F16="MO",IF(C16="LABOR",ROUND(VLOOKUP(D16,#REF!,4,FALSE)/(1+#REF!),2),IF(C16="SINAPI",ROUND(VLOOKUP(D16,#REF!,5,FALSE)/(1+#REF!),2),"outro")),IF(C16="LABOR",VLOOKUP(D16,#REF!,4,FALSE),IF(C16="SINAPI",VLOOKUP(D16,#REF!,5,FALSE),IF(C16="COTAÇÃO",VLOOKUP(D16,#REF!,14,FALSE))))),IF(C16="SINAPI",IF(F16="MO",ROUND(VLOOKUP(D16,#REF!,4,FALSE)/(1+#REF!),2),VLOOKUP(D16,#REF!,4,FALSE)),"outro"))</f>
        <v>#REF!</v>
      </c>
      <c r="J16" s="24" t="e">
        <f t="shared" si="0"/>
        <v>#REF!</v>
      </c>
    </row>
    <row r="17" spans="1:12">
      <c r="A17" s="320"/>
      <c r="B17" s="13" t="s">
        <v>386</v>
      </c>
      <c r="C17" s="328" t="s">
        <v>73</v>
      </c>
      <c r="D17" s="22">
        <v>38012</v>
      </c>
      <c r="E17" s="21" t="e">
        <f>IF(B17="I",IF(C17="LABOR",VLOOKUP(D17,#REF!,2,FALSE),IF(C17="SINAPI",VLOOKUP(D17,#REF!,2,FALSE),IF(C17="COTAÇÃO",VLOOKUP(D17,#REF!,2,FALSE)))),IF(C17="LABOR",VLOOKUP(D17,#REF!,5,FALSE),IF(C17="SINAPI",VLOOKUP(D17,#REF!,2,FALSE),"outro")))</f>
        <v>#REF!</v>
      </c>
      <c r="F17" s="328" t="s">
        <v>12</v>
      </c>
      <c r="G17" s="22" t="e">
        <f>IF(B17="I",IF(C17="LABOR",VLOOKUP(D17,#REF!,3,FALSE),IF(C17="SINAPI",VLOOKUP(D17,#REF!,3,FALSE),IF(C17="COTAÇÃO",VLOOKUP(D17,#REF!,3,FALSE)))),IF(C17="LABOR",VLOOKUP(D17,#REF!,6,FALSE),IF(C17="SINAPI",VLOOKUP(D17,#REF!,3,FALSE),"outro")))</f>
        <v>#REF!</v>
      </c>
      <c r="H17" s="23">
        <v>0.05</v>
      </c>
      <c r="I17" s="24" t="e">
        <f>IF(B17="I",IF(F17="MO",IF(C17="LABOR",ROUND(VLOOKUP(D17,#REF!,4,FALSE)/(1+#REF!),2),IF(C17="SINAPI",ROUND(VLOOKUP(D17,#REF!,5,FALSE)/(1+#REF!),2),"outro")),IF(C17="LABOR",VLOOKUP(D17,#REF!,4,FALSE),IF(C17="SINAPI",VLOOKUP(D17,#REF!,5,FALSE),IF(C17="COTAÇÃO",VLOOKUP(D17,#REF!,14,FALSE))))),IF(C17="SINAPI",IF(F17="MO",ROUND(VLOOKUP(D17,#REF!,4,FALSE)/(1+#REF!),2),VLOOKUP(D17,#REF!,4,FALSE)),"outro"))</f>
        <v>#REF!</v>
      </c>
      <c r="J17" s="24" t="e">
        <f t="shared" si="0"/>
        <v>#REF!</v>
      </c>
    </row>
    <row r="18" spans="1:12">
      <c r="A18" s="320"/>
      <c r="B18" s="13" t="s">
        <v>386</v>
      </c>
      <c r="C18" s="328" t="s">
        <v>73</v>
      </c>
      <c r="D18" s="22">
        <v>38028</v>
      </c>
      <c r="E18" s="21" t="e">
        <f>IF(B18="I",IF(C18="LABOR",VLOOKUP(D18,#REF!,2,FALSE),IF(C18="SINAPI",VLOOKUP(D18,#REF!,2,FALSE),IF(C18="COTAÇÃO",VLOOKUP(D18,#REF!,2,FALSE)))),IF(C18="LABOR",VLOOKUP(D18,#REF!,5,FALSE),IF(C18="SINAPI",VLOOKUP(D18,#REF!,2,FALSE),"outro")))</f>
        <v>#REF!</v>
      </c>
      <c r="F18" s="328" t="s">
        <v>12</v>
      </c>
      <c r="G18" s="22" t="e">
        <f>IF(B18="I",IF(C18="LABOR",VLOOKUP(D18,#REF!,3,FALSE),IF(C18="SINAPI",VLOOKUP(D18,#REF!,3,FALSE),IF(C18="COTAÇÃO",VLOOKUP(D18,#REF!,3,FALSE)))),IF(C18="LABOR",VLOOKUP(D18,#REF!,6,FALSE),IF(C18="SINAPI",VLOOKUP(D18,#REF!,3,FALSE),"outro")))</f>
        <v>#REF!</v>
      </c>
      <c r="H18" s="23">
        <v>2.1999999999999999E-2</v>
      </c>
      <c r="I18" s="24" t="e">
        <f>IF(B18="I",IF(F18="MO",IF(C18="LABOR",ROUND(VLOOKUP(D18,#REF!,4,FALSE)/(1+#REF!),2),IF(C18="SINAPI",ROUND(VLOOKUP(D18,#REF!,5,FALSE)/(1+#REF!),2),"outro")),IF(C18="LABOR",VLOOKUP(D18,#REF!,4,FALSE),IF(C18="SINAPI",VLOOKUP(D18,#REF!,5,FALSE),IF(C18="COTAÇÃO",VLOOKUP(D18,#REF!,14,FALSE))))),IF(C18="SINAPI",IF(F18="MO",ROUND(VLOOKUP(D18,#REF!,4,FALSE)/(1+#REF!),2),VLOOKUP(D18,#REF!,4,FALSE)),"outro"))</f>
        <v>#REF!</v>
      </c>
      <c r="J18" s="24" t="e">
        <f t="shared" si="0"/>
        <v>#REF!</v>
      </c>
    </row>
    <row r="19" spans="1:12">
      <c r="A19" s="321"/>
      <c r="B19" s="322"/>
      <c r="C19" s="4"/>
      <c r="D19" s="4"/>
      <c r="E19" s="5"/>
      <c r="F19" s="4"/>
      <c r="G19" s="5"/>
      <c r="H19" s="5"/>
      <c r="I19" s="5"/>
      <c r="J19" s="6"/>
    </row>
    <row r="20" spans="1:12" ht="25.5">
      <c r="A20" s="501" t="s">
        <v>7</v>
      </c>
      <c r="B20" s="501"/>
      <c r="C20" s="501" t="s">
        <v>8</v>
      </c>
      <c r="D20" s="501"/>
      <c r="E20" s="336" t="s">
        <v>9</v>
      </c>
      <c r="F20" s="8" t="s">
        <v>1</v>
      </c>
      <c r="G20" s="9"/>
      <c r="H20" s="10"/>
      <c r="I20" s="11"/>
      <c r="J20" s="12" t="s">
        <v>311</v>
      </c>
    </row>
    <row r="21" spans="1:12" s="1" customFormat="1" ht="48" customHeight="1">
      <c r="A21" s="319" t="str">
        <f>CONCATENATE($M$1,"-")</f>
        <v>INC-</v>
      </c>
      <c r="B21" s="323">
        <f>COUNTIF(B$1:B20,"&gt;0")+1</f>
        <v>2</v>
      </c>
      <c r="C21" s="13" t="s">
        <v>73</v>
      </c>
      <c r="D21" s="13">
        <v>160602</v>
      </c>
      <c r="E21" s="14" t="e">
        <f>IF(C21="LABOR",VLOOKUP(D21,#REF!,5,FALSE),IF(C21="SINAPI",VLOOKUP(D21,#REF!,2,FALSE),"outro"))</f>
        <v>#REF!</v>
      </c>
      <c r="F21" s="15" t="e">
        <f>IF(C21="LABOR",VLOOKUP(D21,#REF!,6,FALSE),IF(C21="SINAPI",VLOOKUP(D21,#REF!,3,FALSE),"outro"))</f>
        <v>#REF!</v>
      </c>
      <c r="G21" s="16"/>
      <c r="H21" s="17"/>
      <c r="I21" s="18"/>
      <c r="J21" s="211" t="e">
        <f>((SUMIF(F23:F32,"MO",J23:J32)*(1+$G$3)+(SUM(J23:J32)-SUMIF(F23:F32,"MO",J23:J32)))*(1+$H$3))</f>
        <v>#REF!</v>
      </c>
    </row>
    <row r="22" spans="1:12">
      <c r="A22" s="324"/>
      <c r="B22" s="331" t="s">
        <v>0</v>
      </c>
      <c r="C22" s="19" t="s">
        <v>5</v>
      </c>
      <c r="D22" s="19" t="s">
        <v>6</v>
      </c>
      <c r="E22" s="19" t="s">
        <v>74</v>
      </c>
      <c r="F22" s="19" t="s">
        <v>0</v>
      </c>
      <c r="G22" s="20" t="s">
        <v>1</v>
      </c>
      <c r="H22" s="20" t="s">
        <v>2</v>
      </c>
      <c r="I22" s="20" t="s">
        <v>3</v>
      </c>
      <c r="J22" s="19" t="s">
        <v>4</v>
      </c>
    </row>
    <row r="23" spans="1:12" ht="30">
      <c r="A23" s="320"/>
      <c r="B23" s="13" t="s">
        <v>385</v>
      </c>
      <c r="C23" s="328" t="s">
        <v>382</v>
      </c>
      <c r="D23" s="22">
        <v>88248</v>
      </c>
      <c r="E23" s="14" t="e">
        <f>IF(B23="I",IF(C23="LABOR",VLOOKUP(D23,#REF!,2,FALSE),IF(C23="SINAPI",VLOOKUP(D23,#REF!,2,FALSE),IF(C23="COTAÇÃO",VLOOKUP(D23,#REF!,2,FALSE)))),IF(C23="LABOR",VLOOKUP(D23,#REF!,5,FALSE),IF(C23="SINAPI",VLOOKUP(D23,#REF!,2,FALSE),"outro")))</f>
        <v>#REF!</v>
      </c>
      <c r="F23" s="328" t="s">
        <v>10</v>
      </c>
      <c r="G23" s="22" t="e">
        <f>IF(B23="I",IF(C23="LABOR",VLOOKUP(D23,#REF!,3,FALSE),IF(C23="SINAPI",VLOOKUP(D23,#REF!,3,FALSE),IF(C23="COTAÇÃO",VLOOKUP(D23,#REF!,3,FALSE)))),IF(C23="LABOR",VLOOKUP(D23,#REF!,6,FALSE),IF(C23="SINAPI",VLOOKUP(D23,#REF!,3,FALSE),"outro")))</f>
        <v>#REF!</v>
      </c>
      <c r="H23" s="23">
        <v>5.85</v>
      </c>
      <c r="I23" s="24" t="e">
        <f>IF(B23="I",IF(F23="MO",IF(C23="LABOR",ROUND(VLOOKUP(D23,#REF!,4,FALSE)/(1+#REF!),2),IF(C23="SINAPI",ROUND(VLOOKUP(D23,#REF!,5,FALSE)/(1+#REF!),2),"outro")),IF(C23="LABOR",VLOOKUP(D23,#REF!,4,FALSE),IF(C23="SINAPI",VLOOKUP(D23,#REF!,5,FALSE),IF(C23="COTAÇÃO",VLOOKUP(D23,#REF!,14,FALSE))))),IF(C23="SINAPI",IF(F23="MO",ROUND(VLOOKUP(D23,#REF!,4,FALSE)/(1+#REF!),2),VLOOKUP(D23,#REF!,4,FALSE)),"outro"))</f>
        <v>#REF!</v>
      </c>
      <c r="J23" s="24" t="e">
        <f>ROUND(H23*I23,2)</f>
        <v>#REF!</v>
      </c>
    </row>
    <row r="24" spans="1:12">
      <c r="A24" s="320"/>
      <c r="B24" s="13" t="s">
        <v>385</v>
      </c>
      <c r="C24" s="328" t="s">
        <v>382</v>
      </c>
      <c r="D24" s="22">
        <v>88267</v>
      </c>
      <c r="E24" s="21" t="e">
        <f>IF(B24="I",IF(C24="LABOR",VLOOKUP(D24,#REF!,2,FALSE),IF(C24="SINAPI",VLOOKUP(D24,#REF!,2,FALSE),IF(C24="COTAÇÃO",VLOOKUP(D24,#REF!,2,FALSE)))),IF(C24="LABOR",VLOOKUP(D24,#REF!,5,FALSE),IF(C24="SINAPI",VLOOKUP(D24,#REF!,2,FALSE),"outro")))</f>
        <v>#REF!</v>
      </c>
      <c r="F24" s="328" t="s">
        <v>10</v>
      </c>
      <c r="G24" s="22" t="e">
        <f>IF(B24="I",IF(C24="LABOR",VLOOKUP(D24,#REF!,3,FALSE),IF(C24="SINAPI",VLOOKUP(D24,#REF!,3,FALSE),IF(C24="COTAÇÃO",VLOOKUP(D24,#REF!,3,FALSE)))),IF(C24="LABOR",VLOOKUP(D24,#REF!,6,FALSE),IF(C24="SINAPI",VLOOKUP(D24,#REF!,3,FALSE),"outro")))</f>
        <v>#REF!</v>
      </c>
      <c r="H24" s="23">
        <v>5.85</v>
      </c>
      <c r="I24" s="24" t="e">
        <f>IF(B24="I",IF(F24="MO",IF(C24="LABOR",ROUND(VLOOKUP(D24,#REF!,4,FALSE)/(1+#REF!),2),IF(C24="SINAPI",ROUND(VLOOKUP(D24,#REF!,5,FALSE)/(1+#REF!),2),"outro")),IF(C24="LABOR",VLOOKUP(D24,#REF!,4,FALSE),IF(C24="SINAPI",VLOOKUP(D24,#REF!,5,FALSE),IF(C24="COTAÇÃO",VLOOKUP(D24,#REF!,14,FALSE))))),IF(C24="SINAPI",IF(F24="MO",ROUND(VLOOKUP(D24,#REF!,4,FALSE)/(1+#REF!),2),VLOOKUP(D24,#REF!,4,FALSE)),"outro"))</f>
        <v>#REF!</v>
      </c>
      <c r="J24" s="24" t="e">
        <f>ROUND(H24*I24,2)</f>
        <v>#REF!</v>
      </c>
    </row>
    <row r="25" spans="1:12">
      <c r="A25" s="320"/>
      <c r="B25" s="13" t="s">
        <v>386</v>
      </c>
      <c r="C25" s="328" t="s">
        <v>73</v>
      </c>
      <c r="D25" s="22">
        <v>60443</v>
      </c>
      <c r="E25" s="14" t="e">
        <f>IF(B25="I",IF(C25="LABOR",VLOOKUP(D25,#REF!,2,FALSE),IF(C25="SINAPI",VLOOKUP(D25,#REF!,2,FALSE),IF(C25="COTAÇÃO",VLOOKUP(D25,#REF!,2,FALSE)))),IF(C25="LABOR",VLOOKUP(D25,#REF!,5,FALSE),IF(C25="SINAPI",VLOOKUP(D25,#REF!,2,FALSE),"outro")))</f>
        <v>#REF!</v>
      </c>
      <c r="F25" s="328" t="s">
        <v>12</v>
      </c>
      <c r="G25" s="22" t="e">
        <f>IF(B25="I",IF(C25="LABOR",VLOOKUP(D25,#REF!,3,FALSE),IF(C25="SINAPI",VLOOKUP(D25,#REF!,3,FALSE),IF(C25="COTAÇÃO",VLOOKUP(D25,#REF!,3,FALSE)))),IF(C25="LABOR",VLOOKUP(D25,#REF!,6,FALSE),IF(C25="SINAPI",VLOOKUP(D25,#REF!,3,FALSE),"outro")))</f>
        <v>#REF!</v>
      </c>
      <c r="H25" s="23">
        <v>1</v>
      </c>
      <c r="I25" s="24" t="e">
        <f>IF(B25="I",IF(F25="MO",IF(C25="LABOR",ROUND(VLOOKUP(D25,#REF!,4,FALSE)/(1+#REF!),2),IF(C25="SINAPI",ROUND(VLOOKUP(D25,#REF!,5,FALSE)/(1+#REF!),2),"outro")),IF(C25="LABOR",VLOOKUP(D25,#REF!,4,FALSE),IF(C25="SINAPI",VLOOKUP(D25,#REF!,5,FALSE),IF(C25="COTAÇÃO",VLOOKUP(D25,#REF!,14,FALSE))))),IF(C25="SINAPI",IF(F25="MO",ROUND(VLOOKUP(D25,#REF!,4,FALSE)/(1+#REF!),2),VLOOKUP(D25,#REF!,4,FALSE)),"outro"))</f>
        <v>#REF!</v>
      </c>
      <c r="J25" s="24" t="e">
        <f t="shared" ref="J25:J32" si="1">ROUND(H25*I25,2)</f>
        <v>#REF!</v>
      </c>
    </row>
    <row r="26" spans="1:12">
      <c r="A26" s="320"/>
      <c r="B26" s="13" t="s">
        <v>386</v>
      </c>
      <c r="C26" s="344" t="s">
        <v>370</v>
      </c>
      <c r="D26" s="345">
        <v>81</v>
      </c>
      <c r="E26" s="346" t="e">
        <f>IF(B26="I",IF(C26="LABOR",VLOOKUP(D26,#REF!,2,FALSE),IF(C26="SINAPI",VLOOKUP(D26,#REF!,2,FALSE),IF(C26="COTAÇÃO",VLOOKUP(D26,#REF!,2,FALSE)))),IF(C26="LABOR",VLOOKUP(D26,#REF!,5,FALSE),IF(C26="SINAPI",VLOOKUP(D26,#REF!,2,FALSE),"outro")))</f>
        <v>#REF!</v>
      </c>
      <c r="F26" s="344" t="s">
        <v>12</v>
      </c>
      <c r="G26" s="345" t="e">
        <f>IF(B26="I",IF(C26="LABOR",VLOOKUP(D26,#REF!,3,FALSE),IF(C26="SINAPI",VLOOKUP(D26,#REF!,3,FALSE),IF(C26="COTAÇÃO",VLOOKUP(D26,#REF!,3,FALSE)))),IF(C26="LABOR",VLOOKUP(D26,#REF!,6,FALSE),IF(C26="SINAPI",VLOOKUP(D26,#REF!,3,FALSE),"outro")))</f>
        <v>#REF!</v>
      </c>
      <c r="H26" s="347">
        <v>1</v>
      </c>
      <c r="I26" s="348" t="e">
        <f>IF(B26="I",IF(F26="MO",IF(C26="LABOR",ROUND(VLOOKUP(D26,#REF!,4,FALSE)/(1+#REF!),2),IF(C26="SINAPI",ROUND(VLOOKUP(D26,#REF!,5,FALSE)/(1+#REF!),2),"outro")),IF(C26="LABOR",VLOOKUP(D26,#REF!,4,FALSE),IF(C26="SINAPI",VLOOKUP(D26,#REF!,5,FALSE),IF(C26="COTAÇÃO",VLOOKUP(D26,#REF!,14,FALSE))))),IF(C26="SINAPI",IF(F26="MO",ROUND(VLOOKUP(D26,#REF!,4,FALSE)/(1+#REF!),2),VLOOKUP(D26,#REF!,4,FALSE)),"outro"))</f>
        <v>#REF!</v>
      </c>
      <c r="J26" s="348" t="e">
        <f t="shared" si="1"/>
        <v>#REF!</v>
      </c>
      <c r="L26" s="2" t="s">
        <v>51</v>
      </c>
    </row>
    <row r="27" spans="1:12">
      <c r="A27" s="320"/>
      <c r="B27" s="13" t="s">
        <v>386</v>
      </c>
      <c r="C27" s="328" t="s">
        <v>73</v>
      </c>
      <c r="D27" s="22">
        <v>67008</v>
      </c>
      <c r="E27" s="21" t="e">
        <f>IF(B27="I",IF(C27="LABOR",VLOOKUP(D27,#REF!,2,FALSE),IF(C27="SINAPI",VLOOKUP(D27,#REF!,2,FALSE),IF(C27="COTAÇÃO",VLOOKUP(D27,#REF!,2,FALSE)))),IF(C27="LABOR",VLOOKUP(D27,#REF!,5,FALSE),IF(C27="SINAPI",VLOOKUP(D27,#REF!,2,FALSE),"outro")))</f>
        <v>#REF!</v>
      </c>
      <c r="F27" s="328" t="s">
        <v>12</v>
      </c>
      <c r="G27" s="22" t="e">
        <f>IF(B27="I",IF(C27="LABOR",VLOOKUP(D27,#REF!,3,FALSE),IF(C27="SINAPI",VLOOKUP(D27,#REF!,3,FALSE),IF(C27="COTAÇÃO",VLOOKUP(D27,#REF!,3,FALSE)))),IF(C27="LABOR",VLOOKUP(D27,#REF!,6,FALSE),IF(C27="SINAPI",VLOOKUP(D27,#REF!,3,FALSE),"outro")))</f>
        <v>#REF!</v>
      </c>
      <c r="H27" s="23">
        <v>1</v>
      </c>
      <c r="I27" s="24" t="e">
        <f>IF(B27="I",IF(F27="MO",IF(C27="LABOR",ROUND(VLOOKUP(D27,#REF!,4,FALSE)/(1+#REF!),2),IF(C27="SINAPI",ROUND(VLOOKUP(D27,#REF!,5,FALSE)/(1+#REF!),2),"outro")),IF(C27="LABOR",VLOOKUP(D27,#REF!,4,FALSE),IF(C27="SINAPI",VLOOKUP(D27,#REF!,5,FALSE),IF(C27="COTAÇÃO",VLOOKUP(D27,#REF!,14,FALSE))))),IF(C27="SINAPI",IF(F27="MO",ROUND(VLOOKUP(D27,#REF!,4,FALSE)/(1+#REF!),2),VLOOKUP(D27,#REF!,4,FALSE)),"outro"))</f>
        <v>#REF!</v>
      </c>
      <c r="J27" s="24" t="e">
        <f t="shared" si="1"/>
        <v>#REF!</v>
      </c>
    </row>
    <row r="28" spans="1:12">
      <c r="A28" s="320"/>
      <c r="B28" s="13" t="s">
        <v>386</v>
      </c>
      <c r="C28" s="328" t="s">
        <v>382</v>
      </c>
      <c r="D28" s="22">
        <v>10904</v>
      </c>
      <c r="E28" s="21" t="e">
        <f>IF(B28="I",IF(C28="LABOR",VLOOKUP(D28,#REF!,2,FALSE),IF(C28="SINAPI",VLOOKUP(D28,#REF!,2,FALSE),IF(C28="COTAÇÃO",VLOOKUP(D28,#REF!,2,FALSE)))),IF(C28="LABOR",VLOOKUP(D28,#REF!,5,FALSE),IF(C28="SINAPI",VLOOKUP(D28,#REF!,2,FALSE),"outro")))</f>
        <v>#REF!</v>
      </c>
      <c r="F28" s="328" t="s">
        <v>12</v>
      </c>
      <c r="G28" s="22" t="e">
        <f>IF(B28="I",IF(C28="LABOR",VLOOKUP(D28,#REF!,3,FALSE),IF(C28="SINAPI",VLOOKUP(D28,#REF!,3,FALSE),IF(C28="COTAÇÃO",VLOOKUP(D28,#REF!,3,FALSE)))),IF(C28="LABOR",VLOOKUP(D28,#REF!,6,FALSE),IF(C28="SINAPI",VLOOKUP(D28,#REF!,3,FALSE),"outro")))</f>
        <v>#REF!</v>
      </c>
      <c r="H28" s="23">
        <v>1</v>
      </c>
      <c r="I28" s="24" t="e">
        <f>IF(B28="I",IF(F28="MO",IF(C28="LABOR",ROUND(VLOOKUP(D28,#REF!,4,FALSE)/(1+#REF!),2),IF(C28="SINAPI",ROUND(VLOOKUP(D28,#REF!,5,FALSE)/(1+#REF!),2),"outro")),IF(C28="LABOR",VLOOKUP(D28,#REF!,4,FALSE),IF(C28="SINAPI",VLOOKUP(D28,#REF!,5,FALSE),IF(C28="COTAÇÃO",VLOOKUP(D28,#REF!,14,FALSE))))),IF(C28="SINAPI",IF(F28="MO",ROUND(VLOOKUP(D28,#REF!,4,FALSE)/(1+#REF!),2),VLOOKUP(D28,#REF!,4,FALSE)),"outro"))</f>
        <v>#REF!</v>
      </c>
      <c r="J28" s="24" t="e">
        <f t="shared" si="1"/>
        <v>#REF!</v>
      </c>
    </row>
    <row r="29" spans="1:12">
      <c r="A29" s="320"/>
      <c r="B29" s="13" t="s">
        <v>386</v>
      </c>
      <c r="C29" s="344" t="s">
        <v>370</v>
      </c>
      <c r="D29" s="345">
        <v>46</v>
      </c>
      <c r="E29" s="346" t="e">
        <f>IF(B29="I",IF(C29="LABOR",VLOOKUP(D29,#REF!,2,FALSE),IF(C29="SINAPI",VLOOKUP(D29,#REF!,2,FALSE),IF(C29="COTAÇÃO",VLOOKUP(D29,#REF!,2,FALSE)))),IF(C29="LABOR",VLOOKUP(D29,#REF!,5,FALSE),IF(C29="SINAPI",VLOOKUP(D29,#REF!,2,FALSE),"outro")))</f>
        <v>#REF!</v>
      </c>
      <c r="F29" s="344" t="s">
        <v>12</v>
      </c>
      <c r="G29" s="345" t="e">
        <f>IF(B29="I",IF(C29="LABOR",VLOOKUP(D29,#REF!,3,FALSE),IF(C29="SINAPI",VLOOKUP(D29,#REF!,3,FALSE),IF(C29="COTAÇÃO",VLOOKUP(D29,#REF!,3,FALSE)))),IF(C29="LABOR",VLOOKUP(D29,#REF!,6,FALSE),IF(C29="SINAPI",VLOOKUP(D29,#REF!,3,FALSE),"outro")))</f>
        <v>#REF!</v>
      </c>
      <c r="H29" s="347">
        <v>2</v>
      </c>
      <c r="I29" s="348" t="e">
        <f>IF(B29="I",IF(F29="MO",IF(C29="LABOR",ROUND(VLOOKUP(D29,#REF!,4,FALSE)/(1+#REF!),2),IF(C29="SINAPI",ROUND(VLOOKUP(D29,#REF!,5,FALSE)/(1+#REF!),2),"outro")),IF(C29="LABOR",VLOOKUP(D29,#REF!,4,FALSE),IF(C29="SINAPI",VLOOKUP(D29,#REF!,5,FALSE),IF(C29="COTAÇÃO",VLOOKUP(D29,#REF!,14,FALSE))))),IF(C29="SINAPI",IF(F29="MO",ROUND(VLOOKUP(D29,#REF!,4,FALSE)/(1+#REF!),2),VLOOKUP(D29,#REF!,4,FALSE)),"outro"))</f>
        <v>#REF!</v>
      </c>
      <c r="J29" s="348" t="e">
        <f t="shared" si="1"/>
        <v>#REF!</v>
      </c>
      <c r="L29" s="2" t="s">
        <v>398</v>
      </c>
    </row>
    <row r="30" spans="1:12">
      <c r="A30" s="320"/>
      <c r="B30" s="13" t="s">
        <v>386</v>
      </c>
      <c r="C30" s="328" t="s">
        <v>73</v>
      </c>
      <c r="D30" s="22">
        <v>67048</v>
      </c>
      <c r="E30" s="21" t="e">
        <f>IF(B30="I",IF(C30="LABOR",VLOOKUP(D30,#REF!,2,FALSE),IF(C30="SINAPI",VLOOKUP(D30,#REF!,2,FALSE),IF(C30="COTAÇÃO",VLOOKUP(D30,#REF!,2,FALSE)))),IF(C30="LABOR",VLOOKUP(D30,#REF!,5,FALSE),IF(C30="SINAPI",VLOOKUP(D30,#REF!,2,FALSE),"outro")))</f>
        <v>#REF!</v>
      </c>
      <c r="F30" s="328" t="s">
        <v>12</v>
      </c>
      <c r="G30" s="22" t="e">
        <f>IF(B30="I",IF(C30="LABOR",VLOOKUP(D30,#REF!,3,FALSE),IF(C30="SINAPI",VLOOKUP(D30,#REF!,3,FALSE),IF(C30="COTAÇÃO",VLOOKUP(D30,#REF!,3,FALSE)))),IF(C30="LABOR",VLOOKUP(D30,#REF!,6,FALSE),IF(C30="SINAPI",VLOOKUP(D30,#REF!,3,FALSE),"outro")))</f>
        <v>#REF!</v>
      </c>
      <c r="H30" s="23">
        <v>1</v>
      </c>
      <c r="I30" s="24" t="e">
        <f>IF(B30="I",IF(F30="MO",IF(C30="LABOR",ROUND(VLOOKUP(D30,#REF!,4,FALSE)/(1+#REF!),2),IF(C30="SINAPI",ROUND(VLOOKUP(D30,#REF!,5,FALSE)/(1+#REF!),2),"outro")),IF(C30="LABOR",VLOOKUP(D30,#REF!,4,FALSE),IF(C30="SINAPI",VLOOKUP(D30,#REF!,5,FALSE),IF(C30="COTAÇÃO",VLOOKUP(D30,#REF!,14,FALSE))))),IF(C30="SINAPI",IF(F30="MO",ROUND(VLOOKUP(D30,#REF!,4,FALSE)/(1+#REF!),2),VLOOKUP(D30,#REF!,4,FALSE)),"outro"))</f>
        <v>#REF!</v>
      </c>
      <c r="J30" s="24" t="e">
        <f t="shared" si="1"/>
        <v>#REF!</v>
      </c>
    </row>
    <row r="31" spans="1:12">
      <c r="A31" s="320"/>
      <c r="B31" s="13" t="s">
        <v>386</v>
      </c>
      <c r="C31" s="328" t="s">
        <v>73</v>
      </c>
      <c r="D31" s="22">
        <v>67061</v>
      </c>
      <c r="E31" s="21" t="e">
        <f>IF(B31="I",IF(C31="LABOR",VLOOKUP(D31,#REF!,2,FALSE),IF(C31="SINAPI",VLOOKUP(D31,#REF!,2,FALSE),IF(C31="COTAÇÃO",VLOOKUP(D31,#REF!,2,FALSE)))),IF(C31="LABOR",VLOOKUP(D31,#REF!,5,FALSE),IF(C31="SINAPI",VLOOKUP(D31,#REF!,2,FALSE),"outro")))</f>
        <v>#REF!</v>
      </c>
      <c r="F31" s="328" t="s">
        <v>12</v>
      </c>
      <c r="G31" s="22" t="e">
        <f>IF(B31="I",IF(C31="LABOR",VLOOKUP(D31,#REF!,3,FALSE),IF(C31="SINAPI",VLOOKUP(D31,#REF!,3,FALSE),IF(C31="COTAÇÃO",VLOOKUP(D31,#REF!,3,FALSE)))),IF(C31="LABOR",VLOOKUP(D31,#REF!,6,FALSE),IF(C31="SINAPI",VLOOKUP(D31,#REF!,3,FALSE),"outro")))</f>
        <v>#REF!</v>
      </c>
      <c r="H31" s="23">
        <v>1</v>
      </c>
      <c r="I31" s="24" t="e">
        <f>IF(B31="I",IF(F31="MO",IF(C31="LABOR",ROUND(VLOOKUP(D31,#REF!,4,FALSE)/(1+#REF!),2),IF(C31="SINAPI",ROUND(VLOOKUP(D31,#REF!,5,FALSE)/(1+#REF!),2),"outro")),IF(C31="LABOR",VLOOKUP(D31,#REF!,4,FALSE),IF(C31="SINAPI",VLOOKUP(D31,#REF!,5,FALSE),IF(C31="COTAÇÃO",VLOOKUP(D31,#REF!,14,FALSE))))),IF(C31="SINAPI",IF(F31="MO",ROUND(VLOOKUP(D31,#REF!,4,FALSE)/(1+#REF!),2),VLOOKUP(D31,#REF!,4,FALSE)),"outro"))</f>
        <v>#REF!</v>
      </c>
      <c r="J31" s="24" t="e">
        <f t="shared" si="1"/>
        <v>#REF!</v>
      </c>
    </row>
    <row r="32" spans="1:12">
      <c r="A32" s="320"/>
      <c r="B32" s="13" t="s">
        <v>386</v>
      </c>
      <c r="C32" s="328" t="s">
        <v>73</v>
      </c>
      <c r="D32" s="22">
        <v>69512</v>
      </c>
      <c r="E32" s="21" t="e">
        <f>IF(B32="I",IF(C32="LABOR",VLOOKUP(D32,#REF!,2,FALSE),IF(C32="SINAPI",VLOOKUP(D32,#REF!,2,FALSE),IF(C32="COTAÇÃO",VLOOKUP(D32,#REF!,2,FALSE)))),IF(C32="LABOR",VLOOKUP(D32,#REF!,5,FALSE),IF(C32="SINAPI",VLOOKUP(D32,#REF!,2,FALSE),"outro")))</f>
        <v>#REF!</v>
      </c>
      <c r="F32" s="328" t="s">
        <v>12</v>
      </c>
      <c r="G32" s="22" t="e">
        <f>IF(B32="I",IF(C32="LABOR",VLOOKUP(D32,#REF!,3,FALSE),IF(C32="SINAPI",VLOOKUP(D32,#REF!,3,FALSE),IF(C32="COTAÇÃO",VLOOKUP(D32,#REF!,3,FALSE)))),IF(C32="LABOR",VLOOKUP(D32,#REF!,6,FALSE),IF(C32="SINAPI",VLOOKUP(D32,#REF!,3,FALSE),"outro")))</f>
        <v>#REF!</v>
      </c>
      <c r="H32" s="23">
        <v>1.41</v>
      </c>
      <c r="I32" s="24" t="e">
        <f>IF(B32="I",IF(F32="MO",IF(C32="LABOR",ROUND(VLOOKUP(D32,#REF!,4,FALSE)/(1+#REF!),2),IF(C32="SINAPI",ROUND(VLOOKUP(D32,#REF!,5,FALSE)/(1+#REF!),2),"outro")),IF(C32="LABOR",VLOOKUP(D32,#REF!,4,FALSE),IF(C32="SINAPI",VLOOKUP(D32,#REF!,5,FALSE),IF(C32="COTAÇÃO",VLOOKUP(D32,#REF!,14,FALSE))))),IF(C32="SINAPI",IF(F32="MO",ROUND(VLOOKUP(D32,#REF!,4,FALSE)/(1+#REF!),2),VLOOKUP(D32,#REF!,4,FALSE)),"outro"))</f>
        <v>#REF!</v>
      </c>
      <c r="J32" s="24" t="e">
        <f t="shared" si="1"/>
        <v>#REF!</v>
      </c>
    </row>
    <row r="33" spans="1:10">
      <c r="A33" s="321"/>
      <c r="B33" s="322"/>
      <c r="C33" s="4"/>
      <c r="D33" s="4"/>
      <c r="E33" s="5"/>
      <c r="F33" s="4"/>
      <c r="G33" s="5"/>
      <c r="H33" s="5"/>
      <c r="I33" s="5"/>
      <c r="J33" s="6"/>
    </row>
    <row r="34" spans="1:10" ht="25.5">
      <c r="A34" s="501" t="s">
        <v>7</v>
      </c>
      <c r="B34" s="501"/>
      <c r="C34" s="501" t="s">
        <v>8</v>
      </c>
      <c r="D34" s="501"/>
      <c r="E34" s="336" t="s">
        <v>9</v>
      </c>
      <c r="F34" s="8" t="s">
        <v>1</v>
      </c>
      <c r="G34" s="9"/>
      <c r="H34" s="10"/>
      <c r="I34" s="11"/>
      <c r="J34" s="12" t="s">
        <v>311</v>
      </c>
    </row>
    <row r="35" spans="1:10" s="1" customFormat="1" ht="46.5" customHeight="1">
      <c r="A35" s="319" t="str">
        <f>CONCATENATE($M$1,"-")</f>
        <v>INC-</v>
      </c>
      <c r="B35" s="323">
        <f>COUNTIF(B$1:B34,"&gt;0")+1</f>
        <v>3</v>
      </c>
      <c r="C35" s="13" t="s">
        <v>73</v>
      </c>
      <c r="D35" s="13">
        <v>160603</v>
      </c>
      <c r="E35" s="14" t="e">
        <f>IF(C35="LABOR",VLOOKUP(D35,#REF!,5,FALSE),IF(C35="SINAPI",VLOOKUP(D35,#REF!,2,FALSE),"outro"))</f>
        <v>#REF!</v>
      </c>
      <c r="F35" s="15" t="e">
        <f>IF(C35="LABOR",VLOOKUP(D35,#REF!,6,FALSE),IF(C35="SINAPI",VLOOKUP(D35,#REF!,3,FALSE),"outro"))</f>
        <v>#REF!</v>
      </c>
      <c r="G35" s="16"/>
      <c r="H35" s="17"/>
      <c r="I35" s="18"/>
      <c r="J35" s="211" t="e">
        <f>((SUMIF(F37:F44,"MO",J37:J44)*(1+$G$3)+(SUM(J37:J44)-SUMIF(F37:F44,"MO",J37:J44)))*(1+$H$3))</f>
        <v>#REF!</v>
      </c>
    </row>
    <row r="36" spans="1:10">
      <c r="A36" s="324"/>
      <c r="B36" s="331" t="s">
        <v>0</v>
      </c>
      <c r="C36" s="19" t="s">
        <v>5</v>
      </c>
      <c r="D36" s="19" t="s">
        <v>6</v>
      </c>
      <c r="E36" s="19" t="s">
        <v>74</v>
      </c>
      <c r="F36" s="19" t="s">
        <v>0</v>
      </c>
      <c r="G36" s="20" t="s">
        <v>1</v>
      </c>
      <c r="H36" s="20" t="s">
        <v>2</v>
      </c>
      <c r="I36" s="20" t="s">
        <v>3</v>
      </c>
      <c r="J36" s="19" t="s">
        <v>4</v>
      </c>
    </row>
    <row r="37" spans="1:10" ht="30">
      <c r="A37" s="320"/>
      <c r="B37" s="13" t="s">
        <v>385</v>
      </c>
      <c r="C37" s="328" t="s">
        <v>382</v>
      </c>
      <c r="D37" s="22">
        <v>88248</v>
      </c>
      <c r="E37" s="14" t="e">
        <f>IF(B37="I",IF(C37="LABOR",VLOOKUP(D37,#REF!,2,FALSE),IF(C37="SINAPI",VLOOKUP(D37,#REF!,2,FALSE),IF(C37="COTAÇÃO",VLOOKUP(D37,#REF!,2,FALSE)))),IF(C37="LABOR",VLOOKUP(D37,#REF!,5,FALSE),IF(C37="SINAPI",VLOOKUP(D37,#REF!,2,FALSE),"outro")))</f>
        <v>#REF!</v>
      </c>
      <c r="F37" s="328" t="s">
        <v>10</v>
      </c>
      <c r="G37" s="22" t="e">
        <f>IF(B37="I",IF(C37="LABOR",VLOOKUP(D37,#REF!,3,FALSE),IF(C37="SINAPI",VLOOKUP(D37,#REF!,3,FALSE),IF(C37="COTAÇÃO",VLOOKUP(D37,#REF!,3,FALSE)))),IF(C37="LABOR",VLOOKUP(D37,#REF!,6,FALSE),IF(C37="SINAPI",VLOOKUP(D37,#REF!,3,FALSE),"outro")))</f>
        <v>#REF!</v>
      </c>
      <c r="H37" s="23">
        <v>1.1499999999999999</v>
      </c>
      <c r="I37" s="24" t="e">
        <f>IF(B37="I",IF(F37="MO",IF(C37="LABOR",ROUND(VLOOKUP(D37,#REF!,4,FALSE)/(1+#REF!),2),IF(C37="SINAPI",ROUND(VLOOKUP(D37,#REF!,5,FALSE)/(1+#REF!),2),"outro")),IF(C37="LABOR",VLOOKUP(D37,#REF!,4,FALSE),IF(C37="SINAPI",VLOOKUP(D37,#REF!,5,FALSE),IF(C37="COTAÇÃO",VLOOKUP(D37,#REF!,14,FALSE))))),IF(C37="SINAPI",IF(F37="MO",ROUND(VLOOKUP(D37,#REF!,4,FALSE)/(1+#REF!),2),VLOOKUP(D37,#REF!,4,FALSE)),"outro"))</f>
        <v>#REF!</v>
      </c>
      <c r="J37" s="24" t="e">
        <f>ROUND(H37*I37,2)</f>
        <v>#REF!</v>
      </c>
    </row>
    <row r="38" spans="1:10">
      <c r="A38" s="320"/>
      <c r="B38" s="13" t="s">
        <v>385</v>
      </c>
      <c r="C38" s="328" t="s">
        <v>382</v>
      </c>
      <c r="D38" s="22">
        <v>88267</v>
      </c>
      <c r="E38" s="21" t="e">
        <f>IF(B38="I",IF(C38="LABOR",VLOOKUP(D38,#REF!,2,FALSE),IF(C38="SINAPI",VLOOKUP(D38,#REF!,2,FALSE),IF(C38="COTAÇÃO",VLOOKUP(D38,#REF!,2,FALSE)))),IF(C38="LABOR",VLOOKUP(D38,#REF!,5,FALSE),IF(C38="SINAPI",VLOOKUP(D38,#REF!,2,FALSE),"outro")))</f>
        <v>#REF!</v>
      </c>
      <c r="F38" s="328" t="s">
        <v>10</v>
      </c>
      <c r="G38" s="22" t="e">
        <f>IF(B38="I",IF(C38="LABOR",VLOOKUP(D38,#REF!,3,FALSE),IF(C38="SINAPI",VLOOKUP(D38,#REF!,3,FALSE),IF(C38="COTAÇÃO",VLOOKUP(D38,#REF!,3,FALSE)))),IF(C38="LABOR",VLOOKUP(D38,#REF!,6,FALSE),IF(C38="SINAPI",VLOOKUP(D38,#REF!,3,FALSE),"outro")))</f>
        <v>#REF!</v>
      </c>
      <c r="H38" s="23">
        <v>1.1499999999999999</v>
      </c>
      <c r="I38" s="24" t="e">
        <f>IF(B38="I",IF(F38="MO",IF(C38="LABOR",ROUND(VLOOKUP(D38,#REF!,4,FALSE)/(1+#REF!),2),IF(C38="SINAPI",ROUND(VLOOKUP(D38,#REF!,5,FALSE)/(1+#REF!),2),"outro")),IF(C38="LABOR",VLOOKUP(D38,#REF!,4,FALSE),IF(C38="SINAPI",VLOOKUP(D38,#REF!,5,FALSE),IF(C38="COTAÇÃO",VLOOKUP(D38,#REF!,14,FALSE))))),IF(C38="SINAPI",IF(F38="MO",ROUND(VLOOKUP(D38,#REF!,4,FALSE)/(1+#REF!),2),VLOOKUP(D38,#REF!,4,FALSE)),"outro"))</f>
        <v>#REF!</v>
      </c>
      <c r="J38" s="24" t="e">
        <f>ROUND(H38*I38,2)</f>
        <v>#REF!</v>
      </c>
    </row>
    <row r="39" spans="1:10">
      <c r="A39" s="320"/>
      <c r="B39" s="13" t="s">
        <v>385</v>
      </c>
      <c r="C39" s="328" t="s">
        <v>382</v>
      </c>
      <c r="D39" s="22">
        <v>88316</v>
      </c>
      <c r="E39" s="21" t="e">
        <f>IF(B39="I",IF(C39="LABOR",VLOOKUP(D39,#REF!,2,FALSE),IF(C39="SINAPI",VLOOKUP(D39,#REF!,2,FALSE),IF(C39="COTAÇÃO",VLOOKUP(D39,#REF!,2,FALSE)))),IF(C39="LABOR",VLOOKUP(D39,#REF!,5,FALSE),IF(C39="SINAPI",VLOOKUP(D39,#REF!,2,FALSE),"outro")))</f>
        <v>#REF!</v>
      </c>
      <c r="F39" s="328" t="s">
        <v>10</v>
      </c>
      <c r="G39" s="22" t="e">
        <f>IF(B39="I",IF(C39="LABOR",VLOOKUP(D39,#REF!,3,FALSE),IF(C39="SINAPI",VLOOKUP(D39,#REF!,3,FALSE),IF(C39="COTAÇÃO",VLOOKUP(D39,#REF!,3,FALSE)))),IF(C39="LABOR",VLOOKUP(D39,#REF!,6,FALSE),IF(C39="SINAPI",VLOOKUP(D39,#REF!,3,FALSE),"outro")))</f>
        <v>#REF!</v>
      </c>
      <c r="H39" s="23">
        <v>0.47549999999999998</v>
      </c>
      <c r="I39" s="24" t="e">
        <f>IF(B39="I",IF(F39="MO",IF(C39="LABOR",ROUND(VLOOKUP(D39,#REF!,4,FALSE)/(1+#REF!),2),IF(C39="SINAPI",ROUND(VLOOKUP(D39,#REF!,5,FALSE)/(1+#REF!),2),"outro")),IF(C39="LABOR",VLOOKUP(D39,#REF!,4,FALSE),IF(C39="SINAPI",VLOOKUP(D39,#REF!,5,FALSE),IF(C39="COTAÇÃO",VLOOKUP(D39,#REF!,14,FALSE))))),IF(C39="SINAPI",IF(F39="MO",ROUND(VLOOKUP(D39,#REF!,4,FALSE)/(1+#REF!),2),VLOOKUP(D39,#REF!,4,FALSE)),"outro"))</f>
        <v>#REF!</v>
      </c>
      <c r="J39" s="24" t="e">
        <f>ROUND(H39*I39,2)</f>
        <v>#REF!</v>
      </c>
    </row>
    <row r="40" spans="1:10">
      <c r="A40" s="320"/>
      <c r="B40" s="13" t="s">
        <v>386</v>
      </c>
      <c r="C40" s="328" t="s">
        <v>73</v>
      </c>
      <c r="D40" s="22">
        <v>67007</v>
      </c>
      <c r="E40" s="14" t="e">
        <f>IF(B40="I",IF(C40="LABOR",VLOOKUP(D40,#REF!,2,FALSE),IF(C40="SINAPI",VLOOKUP(D40,#REF!,2,FALSE),IF(C40="COTAÇÃO",VLOOKUP(D40,#REF!,2,FALSE)))),IF(C40="LABOR",VLOOKUP(D40,#REF!,5,FALSE),IF(C40="SINAPI",VLOOKUP(D40,#REF!,2,FALSE),"outro")))</f>
        <v>#REF!</v>
      </c>
      <c r="F40" s="328" t="s">
        <v>12</v>
      </c>
      <c r="G40" s="22" t="e">
        <f>IF(B40="I",IF(C40="LABOR",VLOOKUP(D40,#REF!,3,FALSE),IF(C40="SINAPI",VLOOKUP(D40,#REF!,3,FALSE),IF(C40="COTAÇÃO",VLOOKUP(D40,#REF!,3,FALSE)))),IF(C40="LABOR",VLOOKUP(D40,#REF!,6,FALSE),IF(C40="SINAPI",VLOOKUP(D40,#REF!,3,FALSE),"outro")))</f>
        <v>#REF!</v>
      </c>
      <c r="H40" s="23">
        <v>1</v>
      </c>
      <c r="I40" s="24" t="e">
        <f>IF(B40="I",IF(F40="MO",IF(C40="LABOR",ROUND(VLOOKUP(D40,#REF!,4,FALSE)/(1+#REF!),2),IF(C40="SINAPI",ROUND(VLOOKUP(D40,#REF!,5,FALSE)/(1+#REF!),2),"outro")),IF(C40="LABOR",VLOOKUP(D40,#REF!,4,FALSE),IF(C40="SINAPI",VLOOKUP(D40,#REF!,5,FALSE),IF(C40="COTAÇÃO",VLOOKUP(D40,#REF!,14,FALSE))))),IF(C40="SINAPI",IF(F40="MO",ROUND(VLOOKUP(D40,#REF!,4,FALSE)/(1+#REF!),2),VLOOKUP(D40,#REF!,4,FALSE)),"outro"))</f>
        <v>#REF!</v>
      </c>
      <c r="J40" s="24" t="e">
        <f t="shared" ref="J40:J44" si="2">ROUND(H40*I40,2)</f>
        <v>#REF!</v>
      </c>
    </row>
    <row r="41" spans="1:10">
      <c r="A41" s="320"/>
      <c r="B41" s="13" t="s">
        <v>386</v>
      </c>
      <c r="C41" s="328" t="s">
        <v>73</v>
      </c>
      <c r="D41" s="22">
        <v>67008</v>
      </c>
      <c r="E41" s="21" t="e">
        <f>IF(B41="I",IF(C41="LABOR",VLOOKUP(D41,#REF!,2,FALSE),IF(C41="SINAPI",VLOOKUP(D41,#REF!,2,FALSE),IF(C41="COTAÇÃO",VLOOKUP(D41,#REF!,2,FALSE)))),IF(C41="LABOR",VLOOKUP(D41,#REF!,5,FALSE),IF(C41="SINAPI",VLOOKUP(D41,#REF!,2,FALSE),"outro")))</f>
        <v>#REF!</v>
      </c>
      <c r="F41" s="328" t="s">
        <v>12</v>
      </c>
      <c r="G41" s="22" t="e">
        <f>IF(B41="I",IF(C41="LABOR",VLOOKUP(D41,#REF!,3,FALSE),IF(C41="SINAPI",VLOOKUP(D41,#REF!,3,FALSE),IF(C41="COTAÇÃO",VLOOKUP(D41,#REF!,3,FALSE)))),IF(C41="LABOR",VLOOKUP(D41,#REF!,6,FALSE),IF(C41="SINAPI",VLOOKUP(D41,#REF!,3,FALSE),"outro")))</f>
        <v>#REF!</v>
      </c>
      <c r="H41" s="23">
        <v>1</v>
      </c>
      <c r="I41" s="24" t="e">
        <f>IF(B41="I",IF(F41="MO",IF(C41="LABOR",ROUND(VLOOKUP(D41,#REF!,4,FALSE)/(1+#REF!),2),IF(C41="SINAPI",ROUND(VLOOKUP(D41,#REF!,5,FALSE)/(1+#REF!),2),"outro")),IF(C41="LABOR",VLOOKUP(D41,#REF!,4,FALSE),IF(C41="SINAPI",VLOOKUP(D41,#REF!,5,FALSE),IF(C41="COTAÇÃO",VLOOKUP(D41,#REF!,14,FALSE))))),IF(C41="SINAPI",IF(F41="MO",ROUND(VLOOKUP(D41,#REF!,4,FALSE)/(1+#REF!),2),VLOOKUP(D41,#REF!,4,FALSE)),"outro"))</f>
        <v>#REF!</v>
      </c>
      <c r="J41" s="24" t="e">
        <f t="shared" si="2"/>
        <v>#REF!</v>
      </c>
    </row>
    <row r="42" spans="1:10">
      <c r="A42" s="320"/>
      <c r="B42" s="13" t="s">
        <v>386</v>
      </c>
      <c r="C42" s="328" t="s">
        <v>73</v>
      </c>
      <c r="D42" s="22">
        <v>67050</v>
      </c>
      <c r="E42" s="21" t="e">
        <f>IF(B42="I",IF(C42="LABOR",VLOOKUP(D42,#REF!,2,FALSE),IF(C42="SINAPI",VLOOKUP(D42,#REF!,2,FALSE),IF(C42="COTAÇÃO",VLOOKUP(D42,#REF!,2,FALSE)))),IF(C42="LABOR",VLOOKUP(D42,#REF!,5,FALSE),IF(C42="SINAPI",VLOOKUP(D42,#REF!,2,FALSE),"outro")))</f>
        <v>#REF!</v>
      </c>
      <c r="F42" s="328" t="s">
        <v>12</v>
      </c>
      <c r="G42" s="22" t="e">
        <f>IF(B42="I",IF(C42="LABOR",VLOOKUP(D42,#REF!,3,FALSE),IF(C42="SINAPI",VLOOKUP(D42,#REF!,3,FALSE),IF(C42="COTAÇÃO",VLOOKUP(D42,#REF!,3,FALSE)))),IF(C42="LABOR",VLOOKUP(D42,#REF!,6,FALSE),IF(C42="SINAPI",VLOOKUP(D42,#REF!,3,FALSE),"outro")))</f>
        <v>#REF!</v>
      </c>
      <c r="H42" s="23">
        <v>1</v>
      </c>
      <c r="I42" s="24" t="e">
        <f>IF(B42="I",IF(F42="MO",IF(C42="LABOR",ROUND(VLOOKUP(D42,#REF!,4,FALSE)/(1+#REF!),2),IF(C42="SINAPI",ROUND(VLOOKUP(D42,#REF!,5,FALSE)/(1+#REF!),2),"outro")),IF(C42="LABOR",VLOOKUP(D42,#REF!,4,FALSE),IF(C42="SINAPI",VLOOKUP(D42,#REF!,5,FALSE),IF(C42="COTAÇÃO",VLOOKUP(D42,#REF!,14,FALSE))))),IF(C42="SINAPI",IF(F42="MO",ROUND(VLOOKUP(D42,#REF!,4,FALSE)/(1+#REF!),2),VLOOKUP(D42,#REF!,4,FALSE)),"outro"))</f>
        <v>#REF!</v>
      </c>
      <c r="J42" s="24" t="e">
        <f t="shared" si="2"/>
        <v>#REF!</v>
      </c>
    </row>
    <row r="43" spans="1:10">
      <c r="A43" s="320"/>
      <c r="B43" s="13" t="s">
        <v>386</v>
      </c>
      <c r="C43" s="328" t="s">
        <v>73</v>
      </c>
      <c r="D43" s="22">
        <v>67051</v>
      </c>
      <c r="E43" s="21" t="e">
        <f>IF(B43="I",IF(C43="LABOR",VLOOKUP(D43,#REF!,2,FALSE),IF(C43="SINAPI",VLOOKUP(D43,#REF!,2,FALSE),IF(C43="COTAÇÃO",VLOOKUP(D43,#REF!,2,FALSE)))),IF(C43="LABOR",VLOOKUP(D43,#REF!,5,FALSE),IF(C43="SINAPI",VLOOKUP(D43,#REF!,2,FALSE),"outro")))</f>
        <v>#REF!</v>
      </c>
      <c r="F43" s="328" t="s">
        <v>12</v>
      </c>
      <c r="G43" s="22" t="e">
        <f>IF(B43="I",IF(C43="LABOR",VLOOKUP(D43,#REF!,3,FALSE),IF(C43="SINAPI",VLOOKUP(D43,#REF!,3,FALSE),IF(C43="COTAÇÃO",VLOOKUP(D43,#REF!,3,FALSE)))),IF(C43="LABOR",VLOOKUP(D43,#REF!,6,FALSE),IF(C43="SINAPI",VLOOKUP(D43,#REF!,3,FALSE),"outro")))</f>
        <v>#REF!</v>
      </c>
      <c r="H43" s="23">
        <v>1</v>
      </c>
      <c r="I43" s="24" t="e">
        <f>IF(B43="I",IF(F43="MO",IF(C43="LABOR",ROUND(VLOOKUP(D43,#REF!,4,FALSE)/(1+#REF!),2),IF(C43="SINAPI",ROUND(VLOOKUP(D43,#REF!,5,FALSE)/(1+#REF!),2),"outro")),IF(C43="LABOR",VLOOKUP(D43,#REF!,4,FALSE),IF(C43="SINAPI",VLOOKUP(D43,#REF!,5,FALSE),IF(C43="COTAÇÃO",VLOOKUP(D43,#REF!,14,FALSE))))),IF(C43="SINAPI",IF(F43="MO",ROUND(VLOOKUP(D43,#REF!,4,FALSE)/(1+#REF!),2),VLOOKUP(D43,#REF!,4,FALSE)),"outro"))</f>
        <v>#REF!</v>
      </c>
      <c r="J43" s="24" t="e">
        <f t="shared" si="2"/>
        <v>#REF!</v>
      </c>
    </row>
    <row r="44" spans="1:10">
      <c r="A44" s="320"/>
      <c r="B44" s="13" t="s">
        <v>386</v>
      </c>
      <c r="C44" s="328" t="s">
        <v>73</v>
      </c>
      <c r="D44" s="22">
        <v>69512</v>
      </c>
      <c r="E44" s="21" t="e">
        <f>IF(B44="I",IF(C44="LABOR",VLOOKUP(D44,#REF!,2,FALSE),IF(C44="SINAPI",VLOOKUP(D44,#REF!,2,FALSE),IF(C44="COTAÇÃO",VLOOKUP(D44,#REF!,2,FALSE)))),IF(C44="LABOR",VLOOKUP(D44,#REF!,5,FALSE),IF(C44="SINAPI",VLOOKUP(D44,#REF!,2,FALSE),"outro")))</f>
        <v>#REF!</v>
      </c>
      <c r="F44" s="328" t="s">
        <v>12</v>
      </c>
      <c r="G44" s="22" t="e">
        <f>IF(B44="I",IF(C44="LABOR",VLOOKUP(D44,#REF!,3,FALSE),IF(C44="SINAPI",VLOOKUP(D44,#REF!,3,FALSE),IF(C44="COTAÇÃO",VLOOKUP(D44,#REF!,3,FALSE)))),IF(C44="LABOR",VLOOKUP(D44,#REF!,6,FALSE),IF(C44="SINAPI",VLOOKUP(D44,#REF!,3,FALSE),"outro")))</f>
        <v>#REF!</v>
      </c>
      <c r="H44" s="23">
        <v>1.41</v>
      </c>
      <c r="I44" s="24" t="e">
        <f>IF(B44="I",IF(F44="MO",IF(C44="LABOR",ROUND(VLOOKUP(D44,#REF!,4,FALSE)/(1+#REF!),2),IF(C44="SINAPI",ROUND(VLOOKUP(D44,#REF!,5,FALSE)/(1+#REF!),2),"outro")),IF(C44="LABOR",VLOOKUP(D44,#REF!,4,FALSE),IF(C44="SINAPI",VLOOKUP(D44,#REF!,5,FALSE),IF(C44="COTAÇÃO",VLOOKUP(D44,#REF!,14,FALSE))))),IF(C44="SINAPI",IF(F44="MO",ROUND(VLOOKUP(D44,#REF!,4,FALSE)/(1+#REF!),2),VLOOKUP(D44,#REF!,4,FALSE)),"outro"))</f>
        <v>#REF!</v>
      </c>
      <c r="J44" s="24" t="e">
        <f t="shared" si="2"/>
        <v>#REF!</v>
      </c>
    </row>
    <row r="45" spans="1:10">
      <c r="A45" s="321"/>
      <c r="B45" s="322"/>
      <c r="C45" s="4"/>
      <c r="D45" s="4"/>
      <c r="E45" s="5"/>
      <c r="F45" s="4"/>
      <c r="G45" s="5"/>
      <c r="H45" s="5"/>
      <c r="I45" s="5"/>
      <c r="J45" s="6"/>
    </row>
    <row r="46" spans="1:10" ht="25.5">
      <c r="A46" s="501" t="s">
        <v>7</v>
      </c>
      <c r="B46" s="501"/>
      <c r="C46" s="501" t="s">
        <v>8</v>
      </c>
      <c r="D46" s="501"/>
      <c r="E46" s="336" t="s">
        <v>9</v>
      </c>
      <c r="F46" s="8" t="s">
        <v>1</v>
      </c>
      <c r="G46" s="9"/>
      <c r="H46" s="10"/>
      <c r="I46" s="11"/>
      <c r="J46" s="12" t="s">
        <v>311</v>
      </c>
    </row>
    <row r="47" spans="1:10" s="1" customFormat="1" ht="46.5" customHeight="1">
      <c r="A47" s="319" t="str">
        <f>CONCATENATE($M$1,"-")</f>
        <v>INC-</v>
      </c>
      <c r="B47" s="323">
        <f>COUNTIF(B$1:B46,"&gt;0")+1</f>
        <v>4</v>
      </c>
      <c r="C47" s="13" t="s">
        <v>73</v>
      </c>
      <c r="D47" s="13">
        <v>160615</v>
      </c>
      <c r="E47" s="14" t="e">
        <f>IF(C47="LABOR",VLOOKUP(D47,#REF!,5,FALSE),IF(C47="SINAPI",VLOOKUP(D47,#REF!,2,FALSE),"outro"))</f>
        <v>#REF!</v>
      </c>
      <c r="F47" s="15" t="e">
        <f>IF(C47="LABOR",VLOOKUP(D47,#REF!,6,FALSE),IF(C47="SINAPI",VLOOKUP(D47,#REF!,3,FALSE),"outro"))</f>
        <v>#REF!</v>
      </c>
      <c r="G47" s="16"/>
      <c r="H47" s="17"/>
      <c r="I47" s="18"/>
      <c r="J47" s="211" t="e">
        <f>((SUMIF(F49:F66,"MO",J49:J66)*(1+$G$3)+(SUM(J49:J66)-SUMIF(F49:F66,"MO",J49:J66)))*(1+$H$3))</f>
        <v>#REF!</v>
      </c>
    </row>
    <row r="48" spans="1:10">
      <c r="A48" s="324"/>
      <c r="B48" s="331" t="s">
        <v>0</v>
      </c>
      <c r="C48" s="19" t="s">
        <v>5</v>
      </c>
      <c r="D48" s="19" t="s">
        <v>6</v>
      </c>
      <c r="E48" s="19" t="s">
        <v>74</v>
      </c>
      <c r="F48" s="19" t="s">
        <v>0</v>
      </c>
      <c r="G48" s="20" t="s">
        <v>1</v>
      </c>
      <c r="H48" s="20" t="s">
        <v>2</v>
      </c>
      <c r="I48" s="20" t="s">
        <v>3</v>
      </c>
      <c r="J48" s="19" t="s">
        <v>4</v>
      </c>
    </row>
    <row r="49" spans="1:10">
      <c r="A49" s="320"/>
      <c r="B49" s="13" t="s">
        <v>385</v>
      </c>
      <c r="C49" s="328" t="s">
        <v>382</v>
      </c>
      <c r="D49" s="22">
        <v>88239</v>
      </c>
      <c r="E49" s="14" t="e">
        <f>IF(B49="I",IF(C49="LABOR",VLOOKUP(D49,#REF!,2,FALSE),IF(C49="SINAPI",VLOOKUP(D49,#REF!,2,FALSE),IF(C49="COTAÇÃO",VLOOKUP(D49,#REF!,2,FALSE)))),IF(C49="LABOR",VLOOKUP(D49,#REF!,5,FALSE),IF(C49="SINAPI",VLOOKUP(D49,#REF!,2,FALSE),"outro")))</f>
        <v>#REF!</v>
      </c>
      <c r="F49" s="328" t="s">
        <v>10</v>
      </c>
      <c r="G49" s="22" t="e">
        <f>IF(B49="I",IF(C49="LABOR",VLOOKUP(D49,#REF!,3,FALSE),IF(C49="SINAPI",VLOOKUP(D49,#REF!,3,FALSE),IF(C49="COTAÇÃO",VLOOKUP(D49,#REF!,3,FALSE)))),IF(C49="LABOR",VLOOKUP(D49,#REF!,6,FALSE),IF(C49="SINAPI",VLOOKUP(D49,#REF!,3,FALSE),"outro")))</f>
        <v>#REF!</v>
      </c>
      <c r="H49" s="23">
        <v>1.1499999999999999</v>
      </c>
      <c r="I49" s="24" t="e">
        <f>IF(B49="I",IF(F49="MO",IF(C49="LABOR",ROUND(VLOOKUP(D49,#REF!,4,FALSE)/(1+#REF!),2),IF(C49="SINAPI",ROUND(VLOOKUP(D49,#REF!,5,FALSE)/(1+#REF!),2),"outro")),IF(C49="LABOR",VLOOKUP(D49,#REF!,4,FALSE),IF(C49="SINAPI",VLOOKUP(D49,#REF!,5,FALSE),IF(C49="COTAÇÃO",VLOOKUP(D49,#REF!,14,FALSE))))),IF(C49="SINAPI",IF(F49="MO",ROUND(VLOOKUP(D49,#REF!,4,FALSE)/(1+#REF!),2),VLOOKUP(D49,#REF!,4,FALSE)),"outro"))</f>
        <v>#REF!</v>
      </c>
      <c r="J49" s="24" t="e">
        <f>ROUND(H49*I49,2)</f>
        <v>#REF!</v>
      </c>
    </row>
    <row r="50" spans="1:10">
      <c r="A50" s="320"/>
      <c r="B50" s="13" t="s">
        <v>385</v>
      </c>
      <c r="C50" s="328" t="s">
        <v>382</v>
      </c>
      <c r="D50" s="22">
        <v>88262</v>
      </c>
      <c r="E50" s="21" t="e">
        <f>IF(B50="I",IF(C50="LABOR",VLOOKUP(D50,#REF!,2,FALSE),IF(C50="SINAPI",VLOOKUP(D50,#REF!,2,FALSE),IF(C50="COTAÇÃO",VLOOKUP(D50,#REF!,2,FALSE)))),IF(C50="LABOR",VLOOKUP(D50,#REF!,5,FALSE),IF(C50="SINAPI",VLOOKUP(D50,#REF!,2,FALSE),"outro")))</f>
        <v>#REF!</v>
      </c>
      <c r="F50" s="328" t="s">
        <v>10</v>
      </c>
      <c r="G50" s="22" t="e">
        <f>IF(B50="I",IF(C50="LABOR",VLOOKUP(D50,#REF!,3,FALSE),IF(C50="SINAPI",VLOOKUP(D50,#REF!,3,FALSE),IF(C50="COTAÇÃO",VLOOKUP(D50,#REF!,3,FALSE)))),IF(C50="LABOR",VLOOKUP(D50,#REF!,6,FALSE),IF(C50="SINAPI",VLOOKUP(D50,#REF!,3,FALSE),"outro")))</f>
        <v>#REF!</v>
      </c>
      <c r="H50" s="23">
        <v>1.1499999999999999</v>
      </c>
      <c r="I50" s="24" t="e">
        <f>IF(B50="I",IF(F50="MO",IF(C50="LABOR",ROUND(VLOOKUP(D50,#REF!,4,FALSE)/(1+#REF!),2),IF(C50="SINAPI",ROUND(VLOOKUP(D50,#REF!,5,FALSE)/(1+#REF!),2),"outro")),IF(C50="LABOR",VLOOKUP(D50,#REF!,4,FALSE),IF(C50="SINAPI",VLOOKUP(D50,#REF!,5,FALSE),IF(C50="COTAÇÃO",VLOOKUP(D50,#REF!,14,FALSE))))),IF(C50="SINAPI",IF(F50="MO",ROUND(VLOOKUP(D50,#REF!,4,FALSE)/(1+#REF!),2),VLOOKUP(D50,#REF!,4,FALSE)),"outro"))</f>
        <v>#REF!</v>
      </c>
      <c r="J50" s="24" t="e">
        <f>ROUND(H50*I50,2)</f>
        <v>#REF!</v>
      </c>
    </row>
    <row r="51" spans="1:10">
      <c r="A51" s="320"/>
      <c r="B51" s="13" t="s">
        <v>385</v>
      </c>
      <c r="C51" s="328" t="s">
        <v>382</v>
      </c>
      <c r="D51" s="22">
        <v>88245</v>
      </c>
      <c r="E51" s="21" t="e">
        <f>IF(B51="I",IF(C51="LABOR",VLOOKUP(D51,#REF!,2,FALSE),IF(C51="SINAPI",VLOOKUP(D51,#REF!,2,FALSE),IF(C51="COTAÇÃO",VLOOKUP(D51,#REF!,2,FALSE)))),IF(C51="LABOR",VLOOKUP(D51,#REF!,5,FALSE),IF(C51="SINAPI",VLOOKUP(D51,#REF!,2,FALSE),"outro")))</f>
        <v>#REF!</v>
      </c>
      <c r="F51" s="328" t="s">
        <v>10</v>
      </c>
      <c r="G51" s="22" t="e">
        <f>IF(B51="I",IF(C51="LABOR",VLOOKUP(D51,#REF!,3,FALSE),IF(C51="SINAPI",VLOOKUP(D51,#REF!,3,FALSE),IF(C51="COTAÇÃO",VLOOKUP(D51,#REF!,3,FALSE)))),IF(C51="LABOR",VLOOKUP(D51,#REF!,6,FALSE),IF(C51="SINAPI",VLOOKUP(D51,#REF!,3,FALSE),"outro")))</f>
        <v>#REF!</v>
      </c>
      <c r="H51" s="23">
        <v>0.47549999999999998</v>
      </c>
      <c r="I51" s="24" t="e">
        <f>IF(B51="I",IF(F51="MO",IF(C51="LABOR",ROUND(VLOOKUP(D51,#REF!,4,FALSE)/(1+#REF!),2),IF(C51="SINAPI",ROUND(VLOOKUP(D51,#REF!,5,FALSE)/(1+#REF!),2),"outro")),IF(C51="LABOR",VLOOKUP(D51,#REF!,4,FALSE),IF(C51="SINAPI",VLOOKUP(D51,#REF!,5,FALSE),IF(C51="COTAÇÃO",VLOOKUP(D51,#REF!,14,FALSE))))),IF(C51="SINAPI",IF(F51="MO",ROUND(VLOOKUP(D51,#REF!,4,FALSE)/(1+#REF!),2),VLOOKUP(D51,#REF!,4,FALSE)),"outro"))</f>
        <v>#REF!</v>
      </c>
      <c r="J51" s="24" t="e">
        <f>ROUND(H51*I51,2)</f>
        <v>#REF!</v>
      </c>
    </row>
    <row r="52" spans="1:10">
      <c r="A52" s="320"/>
      <c r="B52" s="13" t="s">
        <v>385</v>
      </c>
      <c r="C52" s="328" t="s">
        <v>382</v>
      </c>
      <c r="D52" s="22">
        <v>88309</v>
      </c>
      <c r="E52" s="21" t="e">
        <f>IF(B52="I",IF(C52="LABOR",VLOOKUP(D52,#REF!,2,FALSE),IF(C52="SINAPI",VLOOKUP(D52,#REF!,2,FALSE),IF(C52="COTAÇÃO",VLOOKUP(D52,#REF!,2,FALSE)))),IF(C52="LABOR",VLOOKUP(D52,#REF!,5,FALSE),IF(C52="SINAPI",VLOOKUP(D52,#REF!,2,FALSE),"outro")))</f>
        <v>#REF!</v>
      </c>
      <c r="F52" s="328" t="s">
        <v>10</v>
      </c>
      <c r="G52" s="22" t="e">
        <f>IF(B52="I",IF(C52="LABOR",VLOOKUP(D52,#REF!,3,FALSE),IF(C52="SINAPI",VLOOKUP(D52,#REF!,3,FALSE),IF(C52="COTAÇÃO",VLOOKUP(D52,#REF!,3,FALSE)))),IF(C52="LABOR",VLOOKUP(D52,#REF!,6,FALSE),IF(C52="SINAPI",VLOOKUP(D52,#REF!,3,FALSE),"outro")))</f>
        <v>#REF!</v>
      </c>
      <c r="H52" s="23">
        <v>1.4755</v>
      </c>
      <c r="I52" s="24" t="e">
        <f>IF(B52="I",IF(F52="MO",IF(C52="LABOR",ROUND(VLOOKUP(D52,#REF!,4,FALSE)/(1+#REF!),2),IF(C52="SINAPI",ROUND(VLOOKUP(D52,#REF!,5,FALSE)/(1+#REF!),2),"outro")),IF(C52="LABOR",VLOOKUP(D52,#REF!,4,FALSE),IF(C52="SINAPI",VLOOKUP(D52,#REF!,5,FALSE),IF(C52="COTAÇÃO",VLOOKUP(D52,#REF!,14,FALSE))))),IF(C52="SINAPI",IF(F52="MO",ROUND(VLOOKUP(D52,#REF!,4,FALSE)/(1+#REF!),2),VLOOKUP(D52,#REF!,4,FALSE)),"outro"))</f>
        <v>#REF!</v>
      </c>
      <c r="J52" s="24" t="e">
        <f t="shared" ref="J52:J53" si="3">ROUND(H52*I52,2)</f>
        <v>#REF!</v>
      </c>
    </row>
    <row r="53" spans="1:10">
      <c r="A53" s="320"/>
      <c r="B53" s="13" t="s">
        <v>385</v>
      </c>
      <c r="C53" s="328" t="s">
        <v>382</v>
      </c>
      <c r="D53" s="22">
        <v>88316</v>
      </c>
      <c r="E53" s="21" t="e">
        <f>IF(B53="I",IF(C53="LABOR",VLOOKUP(D53,#REF!,2,FALSE),IF(C53="SINAPI",VLOOKUP(D53,#REF!,2,FALSE),IF(C53="COTAÇÃO",VLOOKUP(D53,#REF!,2,FALSE)))),IF(C53="LABOR",VLOOKUP(D53,#REF!,5,FALSE),IF(C53="SINAPI",VLOOKUP(D53,#REF!,2,FALSE),"outro")))</f>
        <v>#REF!</v>
      </c>
      <c r="F53" s="328" t="s">
        <v>10</v>
      </c>
      <c r="G53" s="22" t="e">
        <f>IF(B53="I",IF(C53="LABOR",VLOOKUP(D53,#REF!,3,FALSE),IF(C53="SINAPI",VLOOKUP(D53,#REF!,3,FALSE),IF(C53="COTAÇÃO",VLOOKUP(D53,#REF!,3,FALSE)))),IF(C53="LABOR",VLOOKUP(D53,#REF!,6,FALSE),IF(C53="SINAPI",VLOOKUP(D53,#REF!,3,FALSE),"outro")))</f>
        <v>#REF!</v>
      </c>
      <c r="H53" s="23">
        <v>2.4754999999999998</v>
      </c>
      <c r="I53" s="24" t="e">
        <f>IF(B53="I",IF(F53="MO",IF(C53="LABOR",ROUND(VLOOKUP(D53,#REF!,4,FALSE)/(1+#REF!),2),IF(C53="SINAPI",ROUND(VLOOKUP(D53,#REF!,5,FALSE)/(1+#REF!),2),"outro")),IF(C53="LABOR",VLOOKUP(D53,#REF!,4,FALSE),IF(C53="SINAPI",VLOOKUP(D53,#REF!,5,FALSE),IF(C53="COTAÇÃO",VLOOKUP(D53,#REF!,14,FALSE))))),IF(C53="SINAPI",IF(F53="MO",ROUND(VLOOKUP(D53,#REF!,4,FALSE)/(1+#REF!),2),VLOOKUP(D53,#REF!,4,FALSE)),"outro"))</f>
        <v>#REF!</v>
      </c>
      <c r="J53" s="24" t="e">
        <f t="shared" si="3"/>
        <v>#REF!</v>
      </c>
    </row>
    <row r="54" spans="1:10">
      <c r="A54" s="320"/>
      <c r="B54" s="13" t="s">
        <v>386</v>
      </c>
      <c r="C54" s="328" t="s">
        <v>73</v>
      </c>
      <c r="D54" s="22">
        <v>20503</v>
      </c>
      <c r="E54" s="21" t="e">
        <f>IF(B54="I",IF(C54="LABOR",VLOOKUP(D54,#REF!,2,FALSE),IF(C54="SINAPI",VLOOKUP(D54,#REF!,2,FALSE),IF(C54="COTAÇÃO",VLOOKUP(D54,#REF!,2,FALSE)))),IF(C54="LABOR",VLOOKUP(D54,#REF!,5,FALSE),IF(C54="SINAPI",VLOOKUP(D54,#REF!,2,FALSE),"outro")))</f>
        <v>#REF!</v>
      </c>
      <c r="F54" s="328" t="s">
        <v>12</v>
      </c>
      <c r="G54" s="22" t="e">
        <f>IF(B54="I",IF(C54="LABOR",VLOOKUP(D54,#REF!,3,FALSE),IF(C54="SINAPI",VLOOKUP(D54,#REF!,3,FALSE),IF(C54="COTAÇÃO",VLOOKUP(D54,#REF!,3,FALSE)))),IF(C54="LABOR",VLOOKUP(D54,#REF!,6,FALSE),IF(C54="SINAPI",VLOOKUP(D54,#REF!,3,FALSE),"outro")))</f>
        <v>#REF!</v>
      </c>
      <c r="H54" s="23">
        <v>3.4754999999999998</v>
      </c>
      <c r="I54" s="24" t="e">
        <f>IF(B54="I",IF(F54="MO",IF(C54="LABOR",ROUND(VLOOKUP(D54,#REF!,4,FALSE)/(1+#REF!),2),IF(C54="SINAPI",ROUND(VLOOKUP(D54,#REF!,5,FALSE)/(1+#REF!),2),"outro")),IF(C54="LABOR",VLOOKUP(D54,#REF!,4,FALSE),IF(C54="SINAPI",VLOOKUP(D54,#REF!,5,FALSE),IF(C54="COTAÇÃO",VLOOKUP(D54,#REF!,14,FALSE))))),IF(C54="SINAPI",IF(F54="MO",ROUND(VLOOKUP(D54,#REF!,4,FALSE)/(1+#REF!),2),VLOOKUP(D54,#REF!,4,FALSE)),"outro"))</f>
        <v>#REF!</v>
      </c>
      <c r="J54" s="24" t="e">
        <f t="shared" ref="J54:J66" si="4">ROUND(H54*I54,2)</f>
        <v>#REF!</v>
      </c>
    </row>
    <row r="55" spans="1:10">
      <c r="A55" s="320"/>
      <c r="B55" s="13" t="s">
        <v>386</v>
      </c>
      <c r="C55" s="328" t="s">
        <v>382</v>
      </c>
      <c r="D55" s="22">
        <v>1106</v>
      </c>
      <c r="E55" s="21" t="e">
        <f>IF(B55="I",IF(C55="LABOR",VLOOKUP(D55,#REF!,2,FALSE),IF(C55="SINAPI",VLOOKUP(D55,#REF!,2,FALSE),IF(C55="COTAÇÃO",VLOOKUP(D55,#REF!,2,FALSE)))),IF(C55="LABOR",VLOOKUP(D55,#REF!,5,FALSE),IF(C55="SINAPI",VLOOKUP(D55,#REF!,2,FALSE),"outro")))</f>
        <v>#REF!</v>
      </c>
      <c r="F55" s="328" t="s">
        <v>12</v>
      </c>
      <c r="G55" s="22" t="e">
        <f>IF(B55="I",IF(C55="LABOR",VLOOKUP(D55,#REF!,3,FALSE),IF(C55="SINAPI",VLOOKUP(D55,#REF!,3,FALSE),IF(C55="COTAÇÃO",VLOOKUP(D55,#REF!,3,FALSE)))),IF(C55="LABOR",VLOOKUP(D55,#REF!,6,FALSE),IF(C55="SINAPI",VLOOKUP(D55,#REF!,3,FALSE),"outro")))</f>
        <v>#REF!</v>
      </c>
      <c r="H55" s="23">
        <v>4.4755000000000003</v>
      </c>
      <c r="I55" s="24" t="e">
        <f>IF(B55="I",IF(F55="MO",IF(C55="LABOR",ROUND(VLOOKUP(D55,#REF!,4,FALSE)/(1+#REF!),2),IF(C55="SINAPI",ROUND(VLOOKUP(D55,#REF!,5,FALSE)/(1+#REF!),2),"outro")),IF(C55="LABOR",VLOOKUP(D55,#REF!,4,FALSE),IF(C55="SINAPI",VLOOKUP(D55,#REF!,5,FALSE),IF(C55="COTAÇÃO",VLOOKUP(D55,#REF!,14,FALSE))))),IF(C55="SINAPI",IF(F55="MO",ROUND(VLOOKUP(D55,#REF!,4,FALSE)/(1+#REF!),2),VLOOKUP(D55,#REF!,4,FALSE)),"outro"))</f>
        <v>#REF!</v>
      </c>
      <c r="J55" s="24" t="e">
        <f t="shared" si="4"/>
        <v>#REF!</v>
      </c>
    </row>
    <row r="56" spans="1:10">
      <c r="A56" s="320"/>
      <c r="B56" s="13" t="s">
        <v>386</v>
      </c>
      <c r="C56" s="328" t="s">
        <v>382</v>
      </c>
      <c r="D56" s="22">
        <v>13284</v>
      </c>
      <c r="E56" s="21" t="e">
        <f>IF(B56="I",IF(C56="LABOR",VLOOKUP(D56,#REF!,2,FALSE),IF(C56="SINAPI",VLOOKUP(D56,#REF!,2,FALSE),IF(C56="COTAÇÃO",VLOOKUP(D56,#REF!,2,FALSE)))),IF(C56="LABOR",VLOOKUP(D56,#REF!,5,FALSE),IF(C56="SINAPI",VLOOKUP(D56,#REF!,2,FALSE),"outro")))</f>
        <v>#REF!</v>
      </c>
      <c r="F56" s="328" t="s">
        <v>12</v>
      </c>
      <c r="G56" s="22" t="e">
        <f>IF(B56="I",IF(C56="LABOR",VLOOKUP(D56,#REF!,3,FALSE),IF(C56="SINAPI",VLOOKUP(D56,#REF!,3,FALSE),IF(C56="COTAÇÃO",VLOOKUP(D56,#REF!,3,FALSE)))),IF(C56="LABOR",VLOOKUP(D56,#REF!,6,FALSE),IF(C56="SINAPI",VLOOKUP(D56,#REF!,3,FALSE),"outro")))</f>
        <v>#REF!</v>
      </c>
      <c r="H56" s="23">
        <v>5.4755000000000003</v>
      </c>
      <c r="I56" s="24" t="e">
        <f>IF(B56="I",IF(F56="MO",IF(C56="LABOR",ROUND(VLOOKUP(D56,#REF!,4,FALSE)/(1+#REF!),2),IF(C56="SINAPI",ROUND(VLOOKUP(D56,#REF!,5,FALSE)/(1+#REF!),2),"outro")),IF(C56="LABOR",VLOOKUP(D56,#REF!,4,FALSE),IF(C56="SINAPI",VLOOKUP(D56,#REF!,5,FALSE),IF(C56="COTAÇÃO",VLOOKUP(D56,#REF!,14,FALSE))))),IF(C56="SINAPI",IF(F56="MO",ROUND(VLOOKUP(D56,#REF!,4,FALSE)/(1+#REF!),2),VLOOKUP(D56,#REF!,4,FALSE)),"outro"))</f>
        <v>#REF!</v>
      </c>
      <c r="J56" s="24" t="e">
        <f t="shared" si="4"/>
        <v>#REF!</v>
      </c>
    </row>
    <row r="57" spans="1:10">
      <c r="A57" s="320"/>
      <c r="B57" s="13" t="s">
        <v>386</v>
      </c>
      <c r="C57" s="328" t="s">
        <v>73</v>
      </c>
      <c r="D57" s="22">
        <v>20517</v>
      </c>
      <c r="E57" s="21" t="e">
        <f>IF(B57="I",IF(C57="LABOR",VLOOKUP(D57,#REF!,2,FALSE),IF(C57="SINAPI",VLOOKUP(D57,#REF!,2,FALSE),IF(C57="COTAÇÃO",VLOOKUP(D57,#REF!,2,FALSE)))),IF(C57="LABOR",VLOOKUP(D57,#REF!,5,FALSE),IF(C57="SINAPI",VLOOKUP(D57,#REF!,2,FALSE),"outro")))</f>
        <v>#REF!</v>
      </c>
      <c r="F57" s="328" t="s">
        <v>12</v>
      </c>
      <c r="G57" s="22" t="e">
        <f>IF(B57="I",IF(C57="LABOR",VLOOKUP(D57,#REF!,3,FALSE),IF(C57="SINAPI",VLOOKUP(D57,#REF!,3,FALSE),IF(C57="COTAÇÃO",VLOOKUP(D57,#REF!,3,FALSE)))),IF(C57="LABOR",VLOOKUP(D57,#REF!,6,FALSE),IF(C57="SINAPI",VLOOKUP(D57,#REF!,3,FALSE),"outro")))</f>
        <v>#REF!</v>
      </c>
      <c r="H57" s="23">
        <v>6.4755000000000003</v>
      </c>
      <c r="I57" s="24" t="e">
        <f>IF(B57="I",IF(F57="MO",IF(C57="LABOR",ROUND(VLOOKUP(D57,#REF!,4,FALSE)/(1+#REF!),2),IF(C57="SINAPI",ROUND(VLOOKUP(D57,#REF!,5,FALSE)/(1+#REF!),2),"outro")),IF(C57="LABOR",VLOOKUP(D57,#REF!,4,FALSE),IF(C57="SINAPI",VLOOKUP(D57,#REF!,5,FALSE),IF(C57="COTAÇÃO",VLOOKUP(D57,#REF!,14,FALSE))))),IF(C57="SINAPI",IF(F57="MO",ROUND(VLOOKUP(D57,#REF!,4,FALSE)/(1+#REF!),2),VLOOKUP(D57,#REF!,4,FALSE)),"outro"))</f>
        <v>#REF!</v>
      </c>
      <c r="J57" s="24" t="e">
        <f t="shared" si="4"/>
        <v>#REF!</v>
      </c>
    </row>
    <row r="58" spans="1:10">
      <c r="A58" s="320"/>
      <c r="B58" s="13" t="s">
        <v>386</v>
      </c>
      <c r="C58" s="328" t="s">
        <v>73</v>
      </c>
      <c r="D58" s="22">
        <v>20518</v>
      </c>
      <c r="E58" s="21" t="e">
        <f>IF(B58="I",IF(C58="LABOR",VLOOKUP(D58,#REF!,2,FALSE),IF(C58="SINAPI",VLOOKUP(D58,#REF!,2,FALSE),IF(C58="COTAÇÃO",VLOOKUP(D58,#REF!,2,FALSE)))),IF(C58="LABOR",VLOOKUP(D58,#REF!,5,FALSE),IF(C58="SINAPI",VLOOKUP(D58,#REF!,2,FALSE),"outro")))</f>
        <v>#REF!</v>
      </c>
      <c r="F58" s="328" t="s">
        <v>12</v>
      </c>
      <c r="G58" s="22" t="e">
        <f>IF(B58="I",IF(C58="LABOR",VLOOKUP(D58,#REF!,3,FALSE),IF(C58="SINAPI",VLOOKUP(D58,#REF!,3,FALSE),IF(C58="COTAÇÃO",VLOOKUP(D58,#REF!,3,FALSE)))),IF(C58="LABOR",VLOOKUP(D58,#REF!,6,FALSE),IF(C58="SINAPI",VLOOKUP(D58,#REF!,3,FALSE),"outro")))</f>
        <v>#REF!</v>
      </c>
      <c r="H58" s="23">
        <v>7.4755000000000003</v>
      </c>
      <c r="I58" s="24" t="e">
        <f>IF(B58="I",IF(F58="MO",IF(C58="LABOR",ROUND(VLOOKUP(D58,#REF!,4,FALSE)/(1+#REF!),2),IF(C58="SINAPI",ROUND(VLOOKUP(D58,#REF!,5,FALSE)/(1+#REF!),2),"outro")),IF(C58="LABOR",VLOOKUP(D58,#REF!,4,FALSE),IF(C58="SINAPI",VLOOKUP(D58,#REF!,5,FALSE),IF(C58="COTAÇÃO",VLOOKUP(D58,#REF!,14,FALSE))))),IF(C58="SINAPI",IF(F58="MO",ROUND(VLOOKUP(D58,#REF!,4,FALSE)/(1+#REF!),2),VLOOKUP(D58,#REF!,4,FALSE)),"outro"))</f>
        <v>#REF!</v>
      </c>
      <c r="J58" s="24" t="e">
        <f t="shared" si="4"/>
        <v>#REF!</v>
      </c>
    </row>
    <row r="59" spans="1:10" ht="30">
      <c r="A59" s="320"/>
      <c r="B59" s="13" t="s">
        <v>386</v>
      </c>
      <c r="C59" s="328" t="s">
        <v>382</v>
      </c>
      <c r="D59" s="22">
        <v>4506</v>
      </c>
      <c r="E59" s="14" t="e">
        <f>IF(B59="I",IF(C59="LABOR",VLOOKUP(D59,#REF!,2,FALSE),IF(C59="SINAPI",VLOOKUP(D59,#REF!,2,FALSE),IF(C59="COTAÇÃO",VLOOKUP(D59,#REF!,2,FALSE)))),IF(C59="LABOR",VLOOKUP(D59,#REF!,5,FALSE),IF(C59="SINAPI",VLOOKUP(D59,#REF!,2,FALSE),"outro")))</f>
        <v>#REF!</v>
      </c>
      <c r="F59" s="328" t="s">
        <v>12</v>
      </c>
      <c r="G59" s="22" t="e">
        <f>IF(B59="I",IF(C59="LABOR",VLOOKUP(D59,#REF!,3,FALSE),IF(C59="SINAPI",VLOOKUP(D59,#REF!,3,FALSE),IF(C59="COTAÇÃO",VLOOKUP(D59,#REF!,3,FALSE)))),IF(C59="LABOR",VLOOKUP(D59,#REF!,6,FALSE),IF(C59="SINAPI",VLOOKUP(D59,#REF!,3,FALSE),"outro")))</f>
        <v>#REF!</v>
      </c>
      <c r="H59" s="23">
        <v>8.4755000000000003</v>
      </c>
      <c r="I59" s="24" t="e">
        <f>IF(B59="I",IF(F59="MO",IF(C59="LABOR",ROUND(VLOOKUP(D59,#REF!,4,FALSE)/(1+#REF!),2),IF(C59="SINAPI",ROUND(VLOOKUP(D59,#REF!,5,FALSE)/(1+#REF!),2),"outro")),IF(C59="LABOR",VLOOKUP(D59,#REF!,4,FALSE),IF(C59="SINAPI",VLOOKUP(D59,#REF!,5,FALSE),IF(C59="COTAÇÃO",VLOOKUP(D59,#REF!,14,FALSE))))),IF(C59="SINAPI",IF(F59="MO",ROUND(VLOOKUP(D59,#REF!,4,FALSE)/(1+#REF!),2),VLOOKUP(D59,#REF!,4,FALSE)),"outro"))</f>
        <v>#REF!</v>
      </c>
      <c r="J59" s="24" t="e">
        <f t="shared" si="4"/>
        <v>#REF!</v>
      </c>
    </row>
    <row r="60" spans="1:10">
      <c r="A60" s="320"/>
      <c r="B60" s="13" t="s">
        <v>386</v>
      </c>
      <c r="C60" s="328" t="s">
        <v>382</v>
      </c>
      <c r="D60" s="22">
        <v>6189</v>
      </c>
      <c r="E60" s="21" t="e">
        <f>IF(B60="I",IF(C60="LABOR",VLOOKUP(D60,#REF!,2,FALSE),IF(C60="SINAPI",VLOOKUP(D60,#REF!,2,FALSE),IF(C60="COTAÇÃO",VLOOKUP(D60,#REF!,2,FALSE)))),IF(C60="LABOR",VLOOKUP(D60,#REF!,5,FALSE),IF(C60="SINAPI",VLOOKUP(D60,#REF!,2,FALSE),"outro")))</f>
        <v>#REF!</v>
      </c>
      <c r="F60" s="328" t="s">
        <v>12</v>
      </c>
      <c r="G60" s="22" t="e">
        <f>IF(B60="I",IF(C60="LABOR",VLOOKUP(D60,#REF!,3,FALSE),IF(C60="SINAPI",VLOOKUP(D60,#REF!,3,FALSE),IF(C60="COTAÇÃO",VLOOKUP(D60,#REF!,3,FALSE)))),IF(C60="LABOR",VLOOKUP(D60,#REF!,6,FALSE),IF(C60="SINAPI",VLOOKUP(D60,#REF!,3,FALSE),"outro")))</f>
        <v>#REF!</v>
      </c>
      <c r="H60" s="23">
        <v>9.4755000000000003</v>
      </c>
      <c r="I60" s="24" t="e">
        <f>IF(B60="I",IF(F60="MO",IF(C60="LABOR",ROUND(VLOOKUP(D60,#REF!,4,FALSE)/(1+#REF!),2),IF(C60="SINAPI",ROUND(VLOOKUP(D60,#REF!,5,FALSE)/(1+#REF!),2),"outro")),IF(C60="LABOR",VLOOKUP(D60,#REF!,4,FALSE),IF(C60="SINAPI",VLOOKUP(D60,#REF!,5,FALSE),IF(C60="COTAÇÃO",VLOOKUP(D60,#REF!,14,FALSE))))),IF(C60="SINAPI",IF(F60="MO",ROUND(VLOOKUP(D60,#REF!,4,FALSE)/(1+#REF!),2),VLOOKUP(D60,#REF!,4,FALSE)),"outro"))</f>
        <v>#REF!</v>
      </c>
      <c r="J60" s="24" t="e">
        <f t="shared" si="4"/>
        <v>#REF!</v>
      </c>
    </row>
    <row r="61" spans="1:10">
      <c r="A61" s="320"/>
      <c r="B61" s="13" t="s">
        <v>386</v>
      </c>
      <c r="C61" s="328" t="s">
        <v>382</v>
      </c>
      <c r="D61" s="22">
        <v>33</v>
      </c>
      <c r="E61" s="21" t="e">
        <f>IF(B61="I",IF(C61="LABOR",VLOOKUP(D61,#REF!,2,FALSE),IF(C61="SINAPI",VLOOKUP(D61,#REF!,2,FALSE),IF(C61="COTAÇÃO",VLOOKUP(D61,#REF!,2,FALSE)))),IF(C61="LABOR",VLOOKUP(D61,#REF!,5,FALSE),IF(C61="SINAPI",VLOOKUP(D61,#REF!,2,FALSE),"outro")))</f>
        <v>#REF!</v>
      </c>
      <c r="F61" s="328" t="s">
        <v>12</v>
      </c>
      <c r="G61" s="22" t="e">
        <f>IF(B61="I",IF(C61="LABOR",VLOOKUP(D61,#REF!,3,FALSE),IF(C61="SINAPI",VLOOKUP(D61,#REF!,3,FALSE),IF(C61="COTAÇÃO",VLOOKUP(D61,#REF!,3,FALSE)))),IF(C61="LABOR",VLOOKUP(D61,#REF!,6,FALSE),IF(C61="SINAPI",VLOOKUP(D61,#REF!,3,FALSE),"outro")))</f>
        <v>#REF!</v>
      </c>
      <c r="H61" s="23">
        <v>10.4755</v>
      </c>
      <c r="I61" s="24" t="e">
        <f>IF(B61="I",IF(F61="MO",IF(C61="LABOR",ROUND(VLOOKUP(D61,#REF!,4,FALSE)/(1+#REF!),2),IF(C61="SINAPI",ROUND(VLOOKUP(D61,#REF!,5,FALSE)/(1+#REF!),2),"outro")),IF(C61="LABOR",VLOOKUP(D61,#REF!,4,FALSE),IF(C61="SINAPI",VLOOKUP(D61,#REF!,5,FALSE),IF(C61="COTAÇÃO",VLOOKUP(D61,#REF!,14,FALSE))))),IF(C61="SINAPI",IF(F61="MO",ROUND(VLOOKUP(D61,#REF!,4,FALSE)/(1+#REF!),2),VLOOKUP(D61,#REF!,4,FALSE)),"outro"))</f>
        <v>#REF!</v>
      </c>
      <c r="J61" s="24" t="e">
        <f t="shared" si="4"/>
        <v>#REF!</v>
      </c>
    </row>
    <row r="62" spans="1:10">
      <c r="A62" s="320"/>
      <c r="B62" s="13" t="s">
        <v>386</v>
      </c>
      <c r="C62" s="328" t="s">
        <v>382</v>
      </c>
      <c r="D62" s="22">
        <v>650</v>
      </c>
      <c r="E62" s="21" t="e">
        <f>IF(B62="I",IF(C62="LABOR",VLOOKUP(D62,#REF!,2,FALSE),IF(C62="SINAPI",VLOOKUP(D62,#REF!,2,FALSE),IF(C62="COTAÇÃO",VLOOKUP(D62,#REF!,2,FALSE)))),IF(C62="LABOR",VLOOKUP(D62,#REF!,5,FALSE),IF(C62="SINAPI",VLOOKUP(D62,#REF!,2,FALSE),"outro")))</f>
        <v>#REF!</v>
      </c>
      <c r="F62" s="328" t="s">
        <v>12</v>
      </c>
      <c r="G62" s="22" t="e">
        <f>IF(B62="I",IF(C62="LABOR",VLOOKUP(D62,#REF!,3,FALSE),IF(C62="SINAPI",VLOOKUP(D62,#REF!,3,FALSE),IF(C62="COTAÇÃO",VLOOKUP(D62,#REF!,3,FALSE)))),IF(C62="LABOR",VLOOKUP(D62,#REF!,6,FALSE),IF(C62="SINAPI",VLOOKUP(D62,#REF!,3,FALSE),"outro")))</f>
        <v>#REF!</v>
      </c>
      <c r="H62" s="23">
        <v>11.4755</v>
      </c>
      <c r="I62" s="24" t="e">
        <f>IF(B62="I",IF(F62="MO",IF(C62="LABOR",ROUND(VLOOKUP(D62,#REF!,4,FALSE)/(1+#REF!),2),IF(C62="SINAPI",ROUND(VLOOKUP(D62,#REF!,5,FALSE)/(1+#REF!),2),"outro")),IF(C62="LABOR",VLOOKUP(D62,#REF!,4,FALSE),IF(C62="SINAPI",VLOOKUP(D62,#REF!,5,FALSE),IF(C62="COTAÇÃO",VLOOKUP(D62,#REF!,14,FALSE))))),IF(C62="SINAPI",IF(F62="MO",ROUND(VLOOKUP(D62,#REF!,4,FALSE)/(1+#REF!),2),VLOOKUP(D62,#REF!,4,FALSE)),"outro"))</f>
        <v>#REF!</v>
      </c>
      <c r="J62" s="24" t="e">
        <f t="shared" si="4"/>
        <v>#REF!</v>
      </c>
    </row>
    <row r="63" spans="1:10">
      <c r="A63" s="320"/>
      <c r="B63" s="13" t="s">
        <v>386</v>
      </c>
      <c r="C63" s="328" t="s">
        <v>73</v>
      </c>
      <c r="D63" s="22">
        <v>24015</v>
      </c>
      <c r="E63" s="21" t="e">
        <f>IF(B63="I",IF(C63="LABOR",VLOOKUP(D63,#REF!,2,FALSE),IF(C63="SINAPI",VLOOKUP(D63,#REF!,2,FALSE),IF(C63="COTAÇÃO",VLOOKUP(D63,#REF!,2,FALSE)))),IF(C63="LABOR",VLOOKUP(D63,#REF!,5,FALSE),IF(C63="SINAPI",VLOOKUP(D63,#REF!,2,FALSE),"outro")))</f>
        <v>#REF!</v>
      </c>
      <c r="F63" s="328" t="s">
        <v>12</v>
      </c>
      <c r="G63" s="22" t="e">
        <f>IF(B63="I",IF(C63="LABOR",VLOOKUP(D63,#REF!,3,FALSE),IF(C63="SINAPI",VLOOKUP(D63,#REF!,3,FALSE),IF(C63="COTAÇÃO",VLOOKUP(D63,#REF!,3,FALSE)))),IF(C63="LABOR",VLOOKUP(D63,#REF!,6,FALSE),IF(C63="SINAPI",VLOOKUP(D63,#REF!,3,FALSE),"outro")))</f>
        <v>#REF!</v>
      </c>
      <c r="H63" s="23">
        <v>12.4755</v>
      </c>
      <c r="I63" s="24" t="e">
        <f>IF(B63="I",IF(F63="MO",IF(C63="LABOR",ROUND(VLOOKUP(D63,#REF!,4,FALSE)/(1+#REF!),2),IF(C63="SINAPI",ROUND(VLOOKUP(D63,#REF!,5,FALSE)/(1+#REF!),2),"outro")),IF(C63="LABOR",VLOOKUP(D63,#REF!,4,FALSE),IF(C63="SINAPI",VLOOKUP(D63,#REF!,5,FALSE),IF(C63="COTAÇÃO",VLOOKUP(D63,#REF!,14,FALSE))))),IF(C63="SINAPI",IF(F63="MO",ROUND(VLOOKUP(D63,#REF!,4,FALSE)/(1+#REF!),2),VLOOKUP(D63,#REF!,4,FALSE)),"outro"))</f>
        <v>#REF!</v>
      </c>
      <c r="J63" s="24" t="e">
        <f t="shared" si="4"/>
        <v>#REF!</v>
      </c>
    </row>
    <row r="64" spans="1:10">
      <c r="A64" s="320"/>
      <c r="B64" s="13" t="s">
        <v>386</v>
      </c>
      <c r="C64" s="328" t="s">
        <v>382</v>
      </c>
      <c r="D64" s="22">
        <v>5061</v>
      </c>
      <c r="E64" s="21" t="e">
        <f>IF(B64="I",IF(C64="LABOR",VLOOKUP(D64,#REF!,2,FALSE),IF(C64="SINAPI",VLOOKUP(D64,#REF!,2,FALSE),IF(C64="COTAÇÃO",VLOOKUP(D64,#REF!,2,FALSE)))),IF(C64="LABOR",VLOOKUP(D64,#REF!,5,FALSE),IF(C64="SINAPI",VLOOKUP(D64,#REF!,2,FALSE),"outro")))</f>
        <v>#REF!</v>
      </c>
      <c r="F64" s="328" t="s">
        <v>12</v>
      </c>
      <c r="G64" s="22" t="e">
        <f>IF(B64="I",IF(C64="LABOR",VLOOKUP(D64,#REF!,3,FALSE),IF(C64="SINAPI",VLOOKUP(D64,#REF!,3,FALSE),IF(C64="COTAÇÃO",VLOOKUP(D64,#REF!,3,FALSE)))),IF(C64="LABOR",VLOOKUP(D64,#REF!,6,FALSE),IF(C64="SINAPI",VLOOKUP(D64,#REF!,3,FALSE),"outro")))</f>
        <v>#REF!</v>
      </c>
      <c r="H64" s="23">
        <v>13.4755</v>
      </c>
      <c r="I64" s="24" t="e">
        <f>IF(B64="I",IF(F64="MO",IF(C64="LABOR",ROUND(VLOOKUP(D64,#REF!,4,FALSE)/(1+#REF!),2),IF(C64="SINAPI",ROUND(VLOOKUP(D64,#REF!,5,FALSE)/(1+#REF!),2),"outro")),IF(C64="LABOR",VLOOKUP(D64,#REF!,4,FALSE),IF(C64="SINAPI",VLOOKUP(D64,#REF!,5,FALSE),IF(C64="COTAÇÃO",VLOOKUP(D64,#REF!,14,FALSE))))),IF(C64="SINAPI",IF(F64="MO",ROUND(VLOOKUP(D64,#REF!,4,FALSE)/(1+#REF!),2),VLOOKUP(D64,#REF!,4,FALSE)),"outro"))</f>
        <v>#REF!</v>
      </c>
      <c r="J64" s="24" t="e">
        <f t="shared" si="4"/>
        <v>#REF!</v>
      </c>
    </row>
    <row r="65" spans="1:10">
      <c r="A65" s="320"/>
      <c r="B65" s="13" t="s">
        <v>386</v>
      </c>
      <c r="C65" s="328" t="s">
        <v>382</v>
      </c>
      <c r="D65" s="22">
        <v>337</v>
      </c>
      <c r="E65" s="21" t="e">
        <f>IF(B65="I",IF(C65="LABOR",VLOOKUP(D65,#REF!,2,FALSE),IF(C65="SINAPI",VLOOKUP(D65,#REF!,2,FALSE),IF(C65="COTAÇÃO",VLOOKUP(D65,#REF!,2,FALSE)))),IF(C65="LABOR",VLOOKUP(D65,#REF!,5,FALSE),IF(C65="SINAPI",VLOOKUP(D65,#REF!,2,FALSE),"outro")))</f>
        <v>#REF!</v>
      </c>
      <c r="F65" s="328" t="s">
        <v>12</v>
      </c>
      <c r="G65" s="22" t="e">
        <f>IF(B65="I",IF(C65="LABOR",VLOOKUP(D65,#REF!,3,FALSE),IF(C65="SINAPI",VLOOKUP(D65,#REF!,3,FALSE),IF(C65="COTAÇÃO",VLOOKUP(D65,#REF!,3,FALSE)))),IF(C65="LABOR",VLOOKUP(D65,#REF!,6,FALSE),IF(C65="SINAPI",VLOOKUP(D65,#REF!,3,FALSE),"outro")))</f>
        <v>#REF!</v>
      </c>
      <c r="H65" s="23">
        <v>14.4755</v>
      </c>
      <c r="I65" s="24" t="e">
        <f>IF(B65="I",IF(F65="MO",IF(C65="LABOR",ROUND(VLOOKUP(D65,#REF!,4,FALSE)/(1+#REF!),2),IF(C65="SINAPI",ROUND(VLOOKUP(D65,#REF!,5,FALSE)/(1+#REF!),2),"outro")),IF(C65="LABOR",VLOOKUP(D65,#REF!,4,FALSE),IF(C65="SINAPI",VLOOKUP(D65,#REF!,5,FALSE),IF(C65="COTAÇÃO",VLOOKUP(D65,#REF!,14,FALSE))))),IF(C65="SINAPI",IF(F65="MO",ROUND(VLOOKUP(D65,#REF!,4,FALSE)/(1+#REF!),2),VLOOKUP(D65,#REF!,4,FALSE)),"outro"))</f>
        <v>#REF!</v>
      </c>
      <c r="J65" s="24" t="e">
        <f t="shared" si="4"/>
        <v>#REF!</v>
      </c>
    </row>
    <row r="66" spans="1:10">
      <c r="A66" s="320"/>
      <c r="B66" s="13" t="s">
        <v>386</v>
      </c>
      <c r="C66" s="328" t="s">
        <v>382</v>
      </c>
      <c r="D66" s="22">
        <v>2692</v>
      </c>
      <c r="E66" s="21" t="e">
        <f>IF(B66="I",IF(C66="LABOR",VLOOKUP(D66,#REF!,2,FALSE),IF(C66="SINAPI",VLOOKUP(D66,#REF!,2,FALSE),IF(C66="COTAÇÃO",VLOOKUP(D66,#REF!,2,FALSE)))),IF(C66="LABOR",VLOOKUP(D66,#REF!,5,FALSE),IF(C66="SINAPI",VLOOKUP(D66,#REF!,2,FALSE),"outro")))</f>
        <v>#REF!</v>
      </c>
      <c r="F66" s="328" t="s">
        <v>12</v>
      </c>
      <c r="G66" s="22" t="e">
        <f>IF(B66="I",IF(C66="LABOR",VLOOKUP(D66,#REF!,3,FALSE),IF(C66="SINAPI",VLOOKUP(D66,#REF!,3,FALSE),IF(C66="COTAÇÃO",VLOOKUP(D66,#REF!,3,FALSE)))),IF(C66="LABOR",VLOOKUP(D66,#REF!,6,FALSE),IF(C66="SINAPI",VLOOKUP(D66,#REF!,3,FALSE),"outro")))</f>
        <v>#REF!</v>
      </c>
      <c r="H66" s="23">
        <v>15.4755</v>
      </c>
      <c r="I66" s="24" t="e">
        <f>IF(B66="I",IF(F66="MO",IF(C66="LABOR",ROUND(VLOOKUP(D66,#REF!,4,FALSE)/(1+#REF!),2),IF(C66="SINAPI",ROUND(VLOOKUP(D66,#REF!,5,FALSE)/(1+#REF!),2),"outro")),IF(C66="LABOR",VLOOKUP(D66,#REF!,4,FALSE),IF(C66="SINAPI",VLOOKUP(D66,#REF!,5,FALSE),IF(C66="COTAÇÃO",VLOOKUP(D66,#REF!,14,FALSE))))),IF(C66="SINAPI",IF(F66="MO",ROUND(VLOOKUP(D66,#REF!,4,FALSE)/(1+#REF!),2),VLOOKUP(D66,#REF!,4,FALSE)),"outro"))</f>
        <v>#REF!</v>
      </c>
      <c r="J66" s="24" t="e">
        <f t="shared" si="4"/>
        <v>#REF!</v>
      </c>
    </row>
    <row r="67" spans="1:10">
      <c r="A67" s="321"/>
      <c r="B67" s="322"/>
      <c r="C67" s="4"/>
      <c r="D67" s="4"/>
      <c r="E67" s="5"/>
      <c r="F67" s="4"/>
      <c r="G67" s="5"/>
      <c r="H67" s="5"/>
      <c r="I67" s="5"/>
      <c r="J67" s="6"/>
    </row>
    <row r="68" spans="1:10">
      <c r="A68" s="340"/>
      <c r="B68" s="341"/>
      <c r="C68" s="340"/>
      <c r="D68" s="340"/>
      <c r="E68" s="342"/>
      <c r="F68" s="340"/>
      <c r="G68" s="342"/>
      <c r="H68" s="342"/>
      <c r="I68" s="342"/>
      <c r="J68" s="342"/>
    </row>
    <row r="73" spans="1:10">
      <c r="I73" s="325"/>
    </row>
  </sheetData>
  <mergeCells count="11">
    <mergeCell ref="A46:B46"/>
    <mergeCell ref="C46:D46"/>
    <mergeCell ref="A34:B34"/>
    <mergeCell ref="C34:D34"/>
    <mergeCell ref="A1:F1"/>
    <mergeCell ref="A2:F2"/>
    <mergeCell ref="A3:F3"/>
    <mergeCell ref="A5:B5"/>
    <mergeCell ref="C5:D5"/>
    <mergeCell ref="A20:B20"/>
    <mergeCell ref="C20:D20"/>
  </mergeCells>
  <printOptions horizontalCentered="1"/>
  <pageMargins left="0.51181102362204722" right="0.51181102362204722" top="0.19685039370078741" bottom="0.78740157480314965" header="0.31496062992125984" footer="0.19685039370078741"/>
  <pageSetup paperSize="9" scale="86" orientation="landscape" r:id="rId1"/>
  <headerFooter>
    <oddFooter>&amp;RMÁRCIA ELIANE DAN  ENGª CIVIL  CREA-ES 4876/D
DAN ENGENHARIA PROJETOS E CONSULTORIA LTDA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30</vt:i4>
      </vt:variant>
    </vt:vector>
  </HeadingPairs>
  <TitlesOfParts>
    <vt:vector size="47" baseType="lpstr">
      <vt:lpstr>GLOBAL</vt:lpstr>
      <vt:lpstr>MO-COMP</vt:lpstr>
      <vt:lpstr>IMPL-COMP</vt:lpstr>
      <vt:lpstr>SCI-COMP</vt:lpstr>
      <vt:lpstr>SCE-COMP</vt:lpstr>
      <vt:lpstr>EST-COMP</vt:lpstr>
      <vt:lpstr>IMPER-COMP</vt:lpstr>
      <vt:lpstr>HID-COMP</vt:lpstr>
      <vt:lpstr>INC-COMP</vt:lpstr>
      <vt:lpstr>SDAI-COMP</vt:lpstr>
      <vt:lpstr>SEG-COMP</vt:lpstr>
      <vt:lpstr>SPDA-COMP</vt:lpstr>
      <vt:lpstr>COMP VIGIA</vt:lpstr>
      <vt:lpstr>comp ADMINIST</vt:lpstr>
      <vt:lpstr>ADM-COMP</vt:lpstr>
      <vt:lpstr>comp Leis Sociais</vt:lpstr>
      <vt:lpstr>comp BDI   </vt:lpstr>
      <vt:lpstr>'ADM-COMP'!Area_de_impressao</vt:lpstr>
      <vt:lpstr>'comp ADMINIST'!Area_de_impressao</vt:lpstr>
      <vt:lpstr>'comp BDI   '!Area_de_impressao</vt:lpstr>
      <vt:lpstr>'comp Leis Sociais'!Area_de_impressao</vt:lpstr>
      <vt:lpstr>'COMP VIGIA'!Area_de_impressao</vt:lpstr>
      <vt:lpstr>'EST-COMP'!Area_de_impressao</vt:lpstr>
      <vt:lpstr>GLOBAL!Area_de_impressao</vt:lpstr>
      <vt:lpstr>'HID-COMP'!Area_de_impressao</vt:lpstr>
      <vt:lpstr>'IMPER-COMP'!Area_de_impressao</vt:lpstr>
      <vt:lpstr>'IMPL-COMP'!Area_de_impressao</vt:lpstr>
      <vt:lpstr>'INC-COMP'!Area_de_impressao</vt:lpstr>
      <vt:lpstr>'MO-COMP'!Area_de_impressao</vt:lpstr>
      <vt:lpstr>'SCE-COMP'!Area_de_impressao</vt:lpstr>
      <vt:lpstr>'SCI-COMP'!Area_de_impressao</vt:lpstr>
      <vt:lpstr>'SDAI-COMP'!Area_de_impressao</vt:lpstr>
      <vt:lpstr>'SEG-COMP'!Area_de_impressao</vt:lpstr>
      <vt:lpstr>'SPDA-COMP'!Area_de_impressao</vt:lpstr>
      <vt:lpstr>'comp Leis Sociais'!Titulos_de_impressao</vt:lpstr>
      <vt:lpstr>'EST-COMP'!Titulos_de_impressao</vt:lpstr>
      <vt:lpstr>GLOBAL!Titulos_de_impressao</vt:lpstr>
      <vt:lpstr>'HID-COMP'!Titulos_de_impressao</vt:lpstr>
      <vt:lpstr>'IMPER-COMP'!Titulos_de_impressao</vt:lpstr>
      <vt:lpstr>'IMPL-COMP'!Titulos_de_impressao</vt:lpstr>
      <vt:lpstr>'INC-COMP'!Titulos_de_impressao</vt:lpstr>
      <vt:lpstr>'MO-COMP'!Titulos_de_impressao</vt:lpstr>
      <vt:lpstr>'SCE-COMP'!Titulos_de_impressao</vt:lpstr>
      <vt:lpstr>'SCI-COMP'!Titulos_de_impressao</vt:lpstr>
      <vt:lpstr>'SDAI-COMP'!Titulos_de_impressao</vt:lpstr>
      <vt:lpstr>'SEG-COMP'!Titulos_de_impressao</vt:lpstr>
      <vt:lpstr>'SPDA-COMP'!Titulos_de_impressao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Varejão</dc:creator>
  <cp:lastModifiedBy>tmoreira</cp:lastModifiedBy>
  <cp:lastPrinted>2015-06-02T17:17:53Z</cp:lastPrinted>
  <dcterms:created xsi:type="dcterms:W3CDTF">2014-08-19T16:48:36Z</dcterms:created>
  <dcterms:modified xsi:type="dcterms:W3CDTF">2015-06-02T17:42:29Z</dcterms:modified>
</cp:coreProperties>
</file>